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80" windowHeight="1110"/>
  </bookViews>
  <sheets>
    <sheet name="Смета для ТЕР ЧР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для ТЕР ЧР'!$36:$36</definedName>
    <definedName name="_xlnm.Print_Area" localSheetId="0">'Смета для ТЕР ЧР'!$A$1:$L$369</definedName>
  </definedNames>
  <calcPr calcId="124519"/>
</workbook>
</file>

<file path=xl/calcChain.xml><?xml version="1.0" encoding="utf-8"?>
<calcChain xmlns="http://schemas.openxmlformats.org/spreadsheetml/2006/main">
  <c r="J360" i="5"/>
  <c r="C360"/>
  <c r="J359"/>
  <c r="C359"/>
  <c r="J358"/>
  <c r="C358"/>
  <c r="J357"/>
  <c r="C357"/>
  <c r="J356"/>
  <c r="C356"/>
  <c r="J355"/>
  <c r="C355"/>
  <c r="J354"/>
  <c r="C354"/>
  <c r="J353"/>
  <c r="C353"/>
  <c r="I32"/>
  <c r="I31"/>
  <c r="G31" s="1"/>
  <c r="I30"/>
  <c r="I29"/>
  <c r="I28"/>
  <c r="I27"/>
  <c r="I26"/>
  <c r="AG348"/>
  <c r="A348"/>
  <c r="AG345"/>
  <c r="A345"/>
  <c r="Y343"/>
  <c r="X343"/>
  <c r="W343"/>
  <c r="L343"/>
  <c r="Q343" s="1"/>
  <c r="L342"/>
  <c r="G342"/>
  <c r="E342"/>
  <c r="J341"/>
  <c r="F341"/>
  <c r="E341"/>
  <c r="J340"/>
  <c r="F340"/>
  <c r="E340"/>
  <c r="K339"/>
  <c r="J339"/>
  <c r="R339"/>
  <c r="H339"/>
  <c r="G339"/>
  <c r="F339"/>
  <c r="V338"/>
  <c r="K341" s="1"/>
  <c r="T338"/>
  <c r="K340" s="1"/>
  <c r="J343" s="1"/>
  <c r="P343" s="1"/>
  <c r="U338"/>
  <c r="H341" s="1"/>
  <c r="S338"/>
  <c r="H340" s="1"/>
  <c r="G343" s="1"/>
  <c r="F338"/>
  <c r="E338"/>
  <c r="D338"/>
  <c r="I338"/>
  <c r="C338"/>
  <c r="A338"/>
  <c r="Y337"/>
  <c r="X337"/>
  <c r="W337"/>
  <c r="Q337"/>
  <c r="L345" s="1"/>
  <c r="L337"/>
  <c r="L336"/>
  <c r="G336"/>
  <c r="E336"/>
  <c r="J335"/>
  <c r="F335"/>
  <c r="E335"/>
  <c r="J334"/>
  <c r="F334"/>
  <c r="E334"/>
  <c r="K333"/>
  <c r="J333"/>
  <c r="H333"/>
  <c r="R333" s="1"/>
  <c r="G333"/>
  <c r="F333"/>
  <c r="V332"/>
  <c r="K335" s="1"/>
  <c r="T332"/>
  <c r="K334" s="1"/>
  <c r="U332"/>
  <c r="H335" s="1"/>
  <c r="S332"/>
  <c r="H334" s="1"/>
  <c r="F332"/>
  <c r="E332"/>
  <c r="D332"/>
  <c r="I332"/>
  <c r="C332"/>
  <c r="A332"/>
  <c r="AE331"/>
  <c r="A331"/>
  <c r="AG328"/>
  <c r="A328"/>
  <c r="Z326"/>
  <c r="Y326"/>
  <c r="X326"/>
  <c r="Q326"/>
  <c r="L326"/>
  <c r="J326"/>
  <c r="P326" s="1"/>
  <c r="G326"/>
  <c r="W326" s="1"/>
  <c r="K325"/>
  <c r="J325"/>
  <c r="H325"/>
  <c r="G325"/>
  <c r="F325"/>
  <c r="V324"/>
  <c r="T324"/>
  <c r="U324"/>
  <c r="S324"/>
  <c r="F324"/>
  <c r="E324"/>
  <c r="D324"/>
  <c r="I324"/>
  <c r="B324"/>
  <c r="A324"/>
  <c r="Z323"/>
  <c r="Y323"/>
  <c r="W323"/>
  <c r="Q323"/>
  <c r="L323"/>
  <c r="L322"/>
  <c r="G322"/>
  <c r="E322"/>
  <c r="J321"/>
  <c r="F321"/>
  <c r="E321"/>
  <c r="J320"/>
  <c r="F320"/>
  <c r="E320"/>
  <c r="K319"/>
  <c r="J319"/>
  <c r="H319"/>
  <c r="R319" s="1"/>
  <c r="G319"/>
  <c r="F319"/>
  <c r="V318"/>
  <c r="K321" s="1"/>
  <c r="T318"/>
  <c r="K320" s="1"/>
  <c r="J323" s="1"/>
  <c r="P323" s="1"/>
  <c r="U318"/>
  <c r="H321" s="1"/>
  <c r="S318"/>
  <c r="H320" s="1"/>
  <c r="G323" s="1"/>
  <c r="F318"/>
  <c r="E318"/>
  <c r="D318"/>
  <c r="I318"/>
  <c r="A318"/>
  <c r="Z317"/>
  <c r="Y317"/>
  <c r="X317"/>
  <c r="P317"/>
  <c r="L317"/>
  <c r="Q317" s="1"/>
  <c r="J317"/>
  <c r="G317"/>
  <c r="O317" s="1"/>
  <c r="K316"/>
  <c r="J316"/>
  <c r="H316"/>
  <c r="G316"/>
  <c r="F316"/>
  <c r="V315"/>
  <c r="T315"/>
  <c r="U315"/>
  <c r="S315"/>
  <c r="F315"/>
  <c r="E315"/>
  <c r="D315"/>
  <c r="I315"/>
  <c r="B315"/>
  <c r="A315"/>
  <c r="Z314"/>
  <c r="Y314"/>
  <c r="X314"/>
  <c r="Q314"/>
  <c r="L314"/>
  <c r="J314"/>
  <c r="P314" s="1"/>
  <c r="G314"/>
  <c r="W314" s="1"/>
  <c r="K313"/>
  <c r="J313"/>
  <c r="H313"/>
  <c r="G313"/>
  <c r="F313"/>
  <c r="V312"/>
  <c r="T312"/>
  <c r="U312"/>
  <c r="S312"/>
  <c r="F312"/>
  <c r="E312"/>
  <c r="D312"/>
  <c r="I312"/>
  <c r="B312"/>
  <c r="A312"/>
  <c r="Z311"/>
  <c r="Y311"/>
  <c r="W311"/>
  <c r="L311"/>
  <c r="Q311" s="1"/>
  <c r="L310"/>
  <c r="G310"/>
  <c r="E310"/>
  <c r="J309"/>
  <c r="F309"/>
  <c r="E309"/>
  <c r="J308"/>
  <c r="F308"/>
  <c r="E308"/>
  <c r="K307"/>
  <c r="J307"/>
  <c r="H307"/>
  <c r="R307" s="1"/>
  <c r="G307"/>
  <c r="F307"/>
  <c r="V306"/>
  <c r="K309" s="1"/>
  <c r="T306"/>
  <c r="K308" s="1"/>
  <c r="U306"/>
  <c r="H309" s="1"/>
  <c r="S306"/>
  <c r="H308" s="1"/>
  <c r="F306"/>
  <c r="E306"/>
  <c r="D306"/>
  <c r="I306"/>
  <c r="A306"/>
  <c r="Z305"/>
  <c r="Y305"/>
  <c r="X305"/>
  <c r="P305"/>
  <c r="L305"/>
  <c r="Q305" s="1"/>
  <c r="J305"/>
  <c r="G305"/>
  <c r="O305" s="1"/>
  <c r="K304"/>
  <c r="J304"/>
  <c r="H304"/>
  <c r="G304"/>
  <c r="F304"/>
  <c r="V303"/>
  <c r="T303"/>
  <c r="U303"/>
  <c r="S303"/>
  <c r="F303"/>
  <c r="E303"/>
  <c r="D303"/>
  <c r="I303"/>
  <c r="B303"/>
  <c r="A303"/>
  <c r="Z302"/>
  <c r="Y302"/>
  <c r="W302"/>
  <c r="Q302"/>
  <c r="L302"/>
  <c r="L301"/>
  <c r="G301"/>
  <c r="E301"/>
  <c r="J300"/>
  <c r="F300"/>
  <c r="E300"/>
  <c r="J299"/>
  <c r="F299"/>
  <c r="E299"/>
  <c r="K298"/>
  <c r="J298"/>
  <c r="H298"/>
  <c r="R298" s="1"/>
  <c r="G298"/>
  <c r="F298"/>
  <c r="V297"/>
  <c r="K300" s="1"/>
  <c r="T297"/>
  <c r="K299" s="1"/>
  <c r="U297"/>
  <c r="H300" s="1"/>
  <c r="S297"/>
  <c r="H299" s="1"/>
  <c r="F297"/>
  <c r="E297"/>
  <c r="D297"/>
  <c r="I297"/>
  <c r="A297"/>
  <c r="Z296"/>
  <c r="Y296"/>
  <c r="X296"/>
  <c r="L296"/>
  <c r="Q296" s="1"/>
  <c r="J296"/>
  <c r="P296" s="1"/>
  <c r="G296"/>
  <c r="W296" s="1"/>
  <c r="K295"/>
  <c r="J295"/>
  <c r="H295"/>
  <c r="G295"/>
  <c r="F295"/>
  <c r="V294"/>
  <c r="T294"/>
  <c r="U294"/>
  <c r="S294"/>
  <c r="F294"/>
  <c r="E294"/>
  <c r="D294"/>
  <c r="I294"/>
  <c r="B294"/>
  <c r="A294"/>
  <c r="Z293"/>
  <c r="Y293"/>
  <c r="W293"/>
  <c r="Q293"/>
  <c r="L293"/>
  <c r="L292"/>
  <c r="G292"/>
  <c r="E292"/>
  <c r="J291"/>
  <c r="F291"/>
  <c r="E291"/>
  <c r="J290"/>
  <c r="F290"/>
  <c r="E290"/>
  <c r="K289"/>
  <c r="J289"/>
  <c r="H289"/>
  <c r="R289" s="1"/>
  <c r="G289"/>
  <c r="F289"/>
  <c r="V288"/>
  <c r="K291" s="1"/>
  <c r="T288"/>
  <c r="K290" s="1"/>
  <c r="J293" s="1"/>
  <c r="P293" s="1"/>
  <c r="U288"/>
  <c r="H291" s="1"/>
  <c r="S288"/>
  <c r="H290" s="1"/>
  <c r="G293" s="1"/>
  <c r="F288"/>
  <c r="E288"/>
  <c r="D288"/>
  <c r="I288"/>
  <c r="A288"/>
  <c r="Z287"/>
  <c r="Y287"/>
  <c r="X287"/>
  <c r="P287"/>
  <c r="L287"/>
  <c r="Q287" s="1"/>
  <c r="J287"/>
  <c r="G287"/>
  <c r="O287" s="1"/>
  <c r="K286"/>
  <c r="J286"/>
  <c r="H286"/>
  <c r="G286"/>
  <c r="F286"/>
  <c r="V285"/>
  <c r="T285"/>
  <c r="U285"/>
  <c r="S285"/>
  <c r="F285"/>
  <c r="E285"/>
  <c r="D285"/>
  <c r="I285"/>
  <c r="B285"/>
  <c r="A285"/>
  <c r="Z284"/>
  <c r="Y284"/>
  <c r="X284"/>
  <c r="Q284"/>
  <c r="L284"/>
  <c r="J284"/>
  <c r="P284" s="1"/>
  <c r="G284"/>
  <c r="W284" s="1"/>
  <c r="K283"/>
  <c r="J283"/>
  <c r="H283"/>
  <c r="G283"/>
  <c r="F283"/>
  <c r="V282"/>
  <c r="T282"/>
  <c r="U282"/>
  <c r="S282"/>
  <c r="F282"/>
  <c r="E282"/>
  <c r="D282"/>
  <c r="I282"/>
  <c r="B282"/>
  <c r="A282"/>
  <c r="Z281"/>
  <c r="Y281"/>
  <c r="W281"/>
  <c r="L281"/>
  <c r="Q281" s="1"/>
  <c r="L280"/>
  <c r="G280"/>
  <c r="E280"/>
  <c r="J279"/>
  <c r="F279"/>
  <c r="E279"/>
  <c r="J278"/>
  <c r="F278"/>
  <c r="E278"/>
  <c r="K277"/>
  <c r="J277"/>
  <c r="R277"/>
  <c r="H277"/>
  <c r="G277"/>
  <c r="F277"/>
  <c r="V276"/>
  <c r="K279" s="1"/>
  <c r="T276"/>
  <c r="K278" s="1"/>
  <c r="J281" s="1"/>
  <c r="P281" s="1"/>
  <c r="U276"/>
  <c r="H279" s="1"/>
  <c r="S276"/>
  <c r="H278" s="1"/>
  <c r="G281" s="1"/>
  <c r="F276"/>
  <c r="E276"/>
  <c r="D276"/>
  <c r="I276"/>
  <c r="A276"/>
  <c r="Z275"/>
  <c r="Y275"/>
  <c r="X275"/>
  <c r="P275"/>
  <c r="L275"/>
  <c r="Q275" s="1"/>
  <c r="J275"/>
  <c r="G275"/>
  <c r="O275" s="1"/>
  <c r="K274"/>
  <c r="J274"/>
  <c r="H274"/>
  <c r="G274"/>
  <c r="F274"/>
  <c r="V273"/>
  <c r="T273"/>
  <c r="U273"/>
  <c r="S273"/>
  <c r="F273"/>
  <c r="E273"/>
  <c r="D273"/>
  <c r="I273"/>
  <c r="B273"/>
  <c r="A273"/>
  <c r="Z272"/>
  <c r="Y272"/>
  <c r="X272"/>
  <c r="Q272"/>
  <c r="O272"/>
  <c r="L272"/>
  <c r="J272"/>
  <c r="P272" s="1"/>
  <c r="G272"/>
  <c r="W272" s="1"/>
  <c r="K271"/>
  <c r="J271"/>
  <c r="H271"/>
  <c r="G271"/>
  <c r="F271"/>
  <c r="V270"/>
  <c r="T270"/>
  <c r="U270"/>
  <c r="S270"/>
  <c r="F270"/>
  <c r="E270"/>
  <c r="D270"/>
  <c r="I270"/>
  <c r="B270"/>
  <c r="A270"/>
  <c r="Z269"/>
  <c r="Y269"/>
  <c r="X269"/>
  <c r="L269"/>
  <c r="Q269" s="1"/>
  <c r="J269"/>
  <c r="P269" s="1"/>
  <c r="G269"/>
  <c r="O269" s="1"/>
  <c r="K268"/>
  <c r="J268"/>
  <c r="H268"/>
  <c r="G268"/>
  <c r="F268"/>
  <c r="V267"/>
  <c r="T267"/>
  <c r="U267"/>
  <c r="S267"/>
  <c r="F267"/>
  <c r="E267"/>
  <c r="D267"/>
  <c r="I267"/>
  <c r="B267"/>
  <c r="A267"/>
  <c r="Z266"/>
  <c r="Y266"/>
  <c r="X266"/>
  <c r="Q266"/>
  <c r="L266"/>
  <c r="J266"/>
  <c r="P266" s="1"/>
  <c r="G266"/>
  <c r="W266" s="1"/>
  <c r="K265"/>
  <c r="J265"/>
  <c r="H265"/>
  <c r="G265"/>
  <c r="F265"/>
  <c r="V264"/>
  <c r="T264"/>
  <c r="U264"/>
  <c r="S264"/>
  <c r="F264"/>
  <c r="E264"/>
  <c r="D264"/>
  <c r="I264"/>
  <c r="B264"/>
  <c r="A264"/>
  <c r="Z263"/>
  <c r="Y263"/>
  <c r="W263"/>
  <c r="Q263"/>
  <c r="L263"/>
  <c r="L262"/>
  <c r="G262"/>
  <c r="E262"/>
  <c r="J261"/>
  <c r="F261"/>
  <c r="E261"/>
  <c r="J260"/>
  <c r="F260"/>
  <c r="E260"/>
  <c r="K259"/>
  <c r="J259"/>
  <c r="H259"/>
  <c r="R259" s="1"/>
  <c r="G259"/>
  <c r="F259"/>
  <c r="V258"/>
  <c r="K261" s="1"/>
  <c r="T258"/>
  <c r="K260" s="1"/>
  <c r="J263" s="1"/>
  <c r="P263" s="1"/>
  <c r="U258"/>
  <c r="H261" s="1"/>
  <c r="S258"/>
  <c r="H260" s="1"/>
  <c r="G263" s="1"/>
  <c r="F258"/>
  <c r="E258"/>
  <c r="D258"/>
  <c r="I258"/>
  <c r="A258"/>
  <c r="Z257"/>
  <c r="Y257"/>
  <c r="X257"/>
  <c r="L257"/>
  <c r="Q257" s="1"/>
  <c r="J257"/>
  <c r="P257" s="1"/>
  <c r="G257"/>
  <c r="O257" s="1"/>
  <c r="K256"/>
  <c r="J256"/>
  <c r="H256"/>
  <c r="G256"/>
  <c r="F256"/>
  <c r="V255"/>
  <c r="T255"/>
  <c r="U255"/>
  <c r="S255"/>
  <c r="F255"/>
  <c r="E255"/>
  <c r="D255"/>
  <c r="I255"/>
  <c r="B255"/>
  <c r="A255"/>
  <c r="Z254"/>
  <c r="Y254"/>
  <c r="X254"/>
  <c r="Q254"/>
  <c r="L254"/>
  <c r="J254"/>
  <c r="P254" s="1"/>
  <c r="G254"/>
  <c r="W254" s="1"/>
  <c r="K253"/>
  <c r="J253"/>
  <c r="H253"/>
  <c r="G253"/>
  <c r="F253"/>
  <c r="V252"/>
  <c r="T252"/>
  <c r="U252"/>
  <c r="S252"/>
  <c r="F252"/>
  <c r="E252"/>
  <c r="D252"/>
  <c r="I252"/>
  <c r="B252"/>
  <c r="A252"/>
  <c r="Z251"/>
  <c r="Y251"/>
  <c r="X251"/>
  <c r="L251"/>
  <c r="Q251" s="1"/>
  <c r="J251"/>
  <c r="P251" s="1"/>
  <c r="G251"/>
  <c r="O251" s="1"/>
  <c r="K250"/>
  <c r="J250"/>
  <c r="H250"/>
  <c r="G250"/>
  <c r="F250"/>
  <c r="V249"/>
  <c r="T249"/>
  <c r="U249"/>
  <c r="S249"/>
  <c r="F249"/>
  <c r="E249"/>
  <c r="D249"/>
  <c r="I249"/>
  <c r="B249"/>
  <c r="A249"/>
  <c r="Z248"/>
  <c r="Y248"/>
  <c r="X248"/>
  <c r="Q248"/>
  <c r="L248"/>
  <c r="J248"/>
  <c r="P248" s="1"/>
  <c r="G248"/>
  <c r="W248" s="1"/>
  <c r="K247"/>
  <c r="J247"/>
  <c r="H247"/>
  <c r="G247"/>
  <c r="F247"/>
  <c r="V246"/>
  <c r="T246"/>
  <c r="U246"/>
  <c r="S246"/>
  <c r="F246"/>
  <c r="E246"/>
  <c r="D246"/>
  <c r="I246"/>
  <c r="B246"/>
  <c r="A246"/>
  <c r="Z245"/>
  <c r="Y245"/>
  <c r="X245"/>
  <c r="L245"/>
  <c r="Q245" s="1"/>
  <c r="J245"/>
  <c r="P245" s="1"/>
  <c r="G245"/>
  <c r="O245" s="1"/>
  <c r="K244"/>
  <c r="J244"/>
  <c r="H244"/>
  <c r="G244"/>
  <c r="F244"/>
  <c r="V243"/>
  <c r="T243"/>
  <c r="U243"/>
  <c r="S243"/>
  <c r="F243"/>
  <c r="E243"/>
  <c r="D243"/>
  <c r="I243"/>
  <c r="B243"/>
  <c r="A243"/>
  <c r="Z242"/>
  <c r="Y242"/>
  <c r="W242"/>
  <c r="Q242"/>
  <c r="L242"/>
  <c r="L241"/>
  <c r="G241"/>
  <c r="E241"/>
  <c r="J240"/>
  <c r="F240"/>
  <c r="E240"/>
  <c r="J239"/>
  <c r="F239"/>
  <c r="E239"/>
  <c r="K238"/>
  <c r="J238"/>
  <c r="R238"/>
  <c r="H238"/>
  <c r="G238"/>
  <c r="F238"/>
  <c r="K237"/>
  <c r="J237"/>
  <c r="H237"/>
  <c r="G237"/>
  <c r="F237"/>
  <c r="K236"/>
  <c r="J236"/>
  <c r="H236"/>
  <c r="R236" s="1"/>
  <c r="G236"/>
  <c r="F236"/>
  <c r="C235"/>
  <c r="V234"/>
  <c r="K240" s="1"/>
  <c r="T234"/>
  <c r="K239" s="1"/>
  <c r="U234"/>
  <c r="H240" s="1"/>
  <c r="S234"/>
  <c r="H239" s="1"/>
  <c r="F234"/>
  <c r="E234"/>
  <c r="D234"/>
  <c r="I234"/>
  <c r="A234"/>
  <c r="Z233"/>
  <c r="Y233"/>
  <c r="X233"/>
  <c r="L233"/>
  <c r="Q233" s="1"/>
  <c r="J233"/>
  <c r="P233" s="1"/>
  <c r="G233"/>
  <c r="W233" s="1"/>
  <c r="K232"/>
  <c r="J232"/>
  <c r="H232"/>
  <c r="G232"/>
  <c r="F232"/>
  <c r="V231"/>
  <c r="T231"/>
  <c r="U231"/>
  <c r="S231"/>
  <c r="F231"/>
  <c r="E231"/>
  <c r="D231"/>
  <c r="I231"/>
  <c r="B231"/>
  <c r="A231"/>
  <c r="Z230"/>
  <c r="Y230"/>
  <c r="W230"/>
  <c r="Q230"/>
  <c r="L230"/>
  <c r="L229"/>
  <c r="G229"/>
  <c r="E229"/>
  <c r="J228"/>
  <c r="F228"/>
  <c r="E228"/>
  <c r="J227"/>
  <c r="F227"/>
  <c r="E227"/>
  <c r="K226"/>
  <c r="J226"/>
  <c r="R226"/>
  <c r="H226"/>
  <c r="G226"/>
  <c r="F226"/>
  <c r="K225"/>
  <c r="J225"/>
  <c r="H225"/>
  <c r="G225"/>
  <c r="F225"/>
  <c r="K224"/>
  <c r="J224"/>
  <c r="H224"/>
  <c r="R224" s="1"/>
  <c r="G224"/>
  <c r="F224"/>
  <c r="C223"/>
  <c r="V222"/>
  <c r="K228" s="1"/>
  <c r="T222"/>
  <c r="K227" s="1"/>
  <c r="J230" s="1"/>
  <c r="P230" s="1"/>
  <c r="U222"/>
  <c r="H228" s="1"/>
  <c r="S222"/>
  <c r="H227" s="1"/>
  <c r="G230" s="1"/>
  <c r="F222"/>
  <c r="E222"/>
  <c r="D222"/>
  <c r="I222"/>
  <c r="A222"/>
  <c r="Z221"/>
  <c r="Y221"/>
  <c r="X221"/>
  <c r="L221"/>
  <c r="Q221" s="1"/>
  <c r="J221"/>
  <c r="P221" s="1"/>
  <c r="G221"/>
  <c r="O221" s="1"/>
  <c r="K220"/>
  <c r="J220"/>
  <c r="H220"/>
  <c r="G220"/>
  <c r="F220"/>
  <c r="V219"/>
  <c r="T219"/>
  <c r="U219"/>
  <c r="S219"/>
  <c r="F219"/>
  <c r="E219"/>
  <c r="D219"/>
  <c r="I219"/>
  <c r="B219"/>
  <c r="A219"/>
  <c r="Z218"/>
  <c r="Y218"/>
  <c r="X218"/>
  <c r="Q218"/>
  <c r="L218"/>
  <c r="J218"/>
  <c r="P218" s="1"/>
  <c r="G218"/>
  <c r="W218" s="1"/>
  <c r="K217"/>
  <c r="J217"/>
  <c r="H217"/>
  <c r="G217"/>
  <c r="F217"/>
  <c r="V216"/>
  <c r="T216"/>
  <c r="U216"/>
  <c r="S216"/>
  <c r="F216"/>
  <c r="E216"/>
  <c r="D216"/>
  <c r="I216"/>
  <c r="B216"/>
  <c r="A216"/>
  <c r="Z215"/>
  <c r="Y215"/>
  <c r="W215"/>
  <c r="L215"/>
  <c r="Q215" s="1"/>
  <c r="L214"/>
  <c r="G214"/>
  <c r="E214"/>
  <c r="J213"/>
  <c r="F213"/>
  <c r="E213"/>
  <c r="J212"/>
  <c r="F212"/>
  <c r="E212"/>
  <c r="K211"/>
  <c r="J211"/>
  <c r="H211"/>
  <c r="G211"/>
  <c r="F211"/>
  <c r="K210"/>
  <c r="J210"/>
  <c r="H210"/>
  <c r="R210" s="1"/>
  <c r="G210"/>
  <c r="F210"/>
  <c r="V209"/>
  <c r="K213" s="1"/>
  <c r="T209"/>
  <c r="K212" s="1"/>
  <c r="U209"/>
  <c r="H213" s="1"/>
  <c r="S209"/>
  <c r="H212" s="1"/>
  <c r="G215" s="1"/>
  <c r="F209"/>
  <c r="E209"/>
  <c r="D209"/>
  <c r="I209"/>
  <c r="A209"/>
  <c r="Z208"/>
  <c r="Y208"/>
  <c r="X208"/>
  <c r="L208"/>
  <c r="Q208" s="1"/>
  <c r="J208"/>
  <c r="P208" s="1"/>
  <c r="G208"/>
  <c r="W208" s="1"/>
  <c r="K207"/>
  <c r="J207"/>
  <c r="H207"/>
  <c r="G207"/>
  <c r="F207"/>
  <c r="V206"/>
  <c r="T206"/>
  <c r="U206"/>
  <c r="S206"/>
  <c r="F206"/>
  <c r="E206"/>
  <c r="D206"/>
  <c r="I206"/>
  <c r="B206"/>
  <c r="A206"/>
  <c r="Z205"/>
  <c r="Y205"/>
  <c r="W205"/>
  <c r="Q205"/>
  <c r="L205"/>
  <c r="L204"/>
  <c r="G204"/>
  <c r="E204"/>
  <c r="J203"/>
  <c r="F203"/>
  <c r="E203"/>
  <c r="J202"/>
  <c r="F202"/>
  <c r="E202"/>
  <c r="K201"/>
  <c r="J201"/>
  <c r="H201"/>
  <c r="G201"/>
  <c r="F201"/>
  <c r="K200"/>
  <c r="J200"/>
  <c r="H200"/>
  <c r="R200" s="1"/>
  <c r="G200"/>
  <c r="F200"/>
  <c r="V199"/>
  <c r="K203" s="1"/>
  <c r="T199"/>
  <c r="K202" s="1"/>
  <c r="J205" s="1"/>
  <c r="P205" s="1"/>
  <c r="U199"/>
  <c r="H203" s="1"/>
  <c r="S199"/>
  <c r="H202" s="1"/>
  <c r="G205" s="1"/>
  <c r="F199"/>
  <c r="E199"/>
  <c r="D199"/>
  <c r="I199"/>
  <c r="A199"/>
  <c r="Z198"/>
  <c r="Y198"/>
  <c r="X198"/>
  <c r="L198"/>
  <c r="Q198" s="1"/>
  <c r="J198"/>
  <c r="P198" s="1"/>
  <c r="G198"/>
  <c r="W198" s="1"/>
  <c r="K197"/>
  <c r="J197"/>
  <c r="H197"/>
  <c r="G197"/>
  <c r="F197"/>
  <c r="V196"/>
  <c r="T196"/>
  <c r="U196"/>
  <c r="S196"/>
  <c r="F196"/>
  <c r="E196"/>
  <c r="D196"/>
  <c r="I196"/>
  <c r="B196"/>
  <c r="A196"/>
  <c r="Z195"/>
  <c r="Y195"/>
  <c r="X195"/>
  <c r="Q195"/>
  <c r="L195"/>
  <c r="J195"/>
  <c r="P195" s="1"/>
  <c r="G195"/>
  <c r="O195" s="1"/>
  <c r="K194"/>
  <c r="J194"/>
  <c r="H194"/>
  <c r="G194"/>
  <c r="F194"/>
  <c r="V193"/>
  <c r="T193"/>
  <c r="U193"/>
  <c r="S193"/>
  <c r="F193"/>
  <c r="E193"/>
  <c r="D193"/>
  <c r="I193"/>
  <c r="B193"/>
  <c r="A193"/>
  <c r="Z192"/>
  <c r="Y192"/>
  <c r="W192"/>
  <c r="Q192"/>
  <c r="L192"/>
  <c r="L191"/>
  <c r="G191"/>
  <c r="E191"/>
  <c r="J190"/>
  <c r="F190"/>
  <c r="E190"/>
  <c r="J189"/>
  <c r="F189"/>
  <c r="E189"/>
  <c r="K188"/>
  <c r="J188"/>
  <c r="H188"/>
  <c r="G188"/>
  <c r="F188"/>
  <c r="K187"/>
  <c r="J187"/>
  <c r="H187"/>
  <c r="R187" s="1"/>
  <c r="G187"/>
  <c r="F187"/>
  <c r="V186"/>
  <c r="K190" s="1"/>
  <c r="T186"/>
  <c r="K189" s="1"/>
  <c r="J192" s="1"/>
  <c r="P192" s="1"/>
  <c r="U186"/>
  <c r="H190" s="1"/>
  <c r="S186"/>
  <c r="H189" s="1"/>
  <c r="G192" s="1"/>
  <c r="F186"/>
  <c r="E186"/>
  <c r="D186"/>
  <c r="I186"/>
  <c r="A186"/>
  <c r="Z185"/>
  <c r="Y185"/>
  <c r="X185"/>
  <c r="L185"/>
  <c r="Q185" s="1"/>
  <c r="J185"/>
  <c r="P185" s="1"/>
  <c r="G185"/>
  <c r="O185" s="1"/>
  <c r="K184"/>
  <c r="J184"/>
  <c r="H184"/>
  <c r="G184"/>
  <c r="F184"/>
  <c r="V183"/>
  <c r="T183"/>
  <c r="U183"/>
  <c r="S183"/>
  <c r="F183"/>
  <c r="E183"/>
  <c r="D183"/>
  <c r="I183"/>
  <c r="B183"/>
  <c r="A183"/>
  <c r="Z182"/>
  <c r="Y182"/>
  <c r="W182"/>
  <c r="Q182"/>
  <c r="L182"/>
  <c r="L181"/>
  <c r="G181"/>
  <c r="E181"/>
  <c r="J180"/>
  <c r="F180"/>
  <c r="E180"/>
  <c r="J179"/>
  <c r="F179"/>
  <c r="E179"/>
  <c r="K178"/>
  <c r="J178"/>
  <c r="H178"/>
  <c r="G178"/>
  <c r="F178"/>
  <c r="K177"/>
  <c r="J177"/>
  <c r="H177"/>
  <c r="R177" s="1"/>
  <c r="G177"/>
  <c r="F177"/>
  <c r="V176"/>
  <c r="K180" s="1"/>
  <c r="T176"/>
  <c r="K179" s="1"/>
  <c r="J182" s="1"/>
  <c r="P182" s="1"/>
  <c r="U176"/>
  <c r="H180" s="1"/>
  <c r="S176"/>
  <c r="H179" s="1"/>
  <c r="G182" s="1"/>
  <c r="F176"/>
  <c r="E176"/>
  <c r="D176"/>
  <c r="I176"/>
  <c r="A176"/>
  <c r="Z175"/>
  <c r="Y175"/>
  <c r="X175"/>
  <c r="P175"/>
  <c r="L175"/>
  <c r="Q175" s="1"/>
  <c r="J175"/>
  <c r="G175"/>
  <c r="O175" s="1"/>
  <c r="K174"/>
  <c r="J174"/>
  <c r="H174"/>
  <c r="G174"/>
  <c r="F174"/>
  <c r="V173"/>
  <c r="T173"/>
  <c r="U173"/>
  <c r="S173"/>
  <c r="F173"/>
  <c r="E173"/>
  <c r="D173"/>
  <c r="I173"/>
  <c r="B173"/>
  <c r="A173"/>
  <c r="Z172"/>
  <c r="Y172"/>
  <c r="W172"/>
  <c r="Q172"/>
  <c r="L172"/>
  <c r="L171"/>
  <c r="G171"/>
  <c r="E171"/>
  <c r="J170"/>
  <c r="F170"/>
  <c r="E170"/>
  <c r="J169"/>
  <c r="F169"/>
  <c r="E169"/>
  <c r="K168"/>
  <c r="J168"/>
  <c r="R168"/>
  <c r="H168"/>
  <c r="G168"/>
  <c r="F168"/>
  <c r="K167"/>
  <c r="J167"/>
  <c r="H167"/>
  <c r="G167"/>
  <c r="F167"/>
  <c r="K166"/>
  <c r="J166"/>
  <c r="H166"/>
  <c r="R166" s="1"/>
  <c r="G166"/>
  <c r="F166"/>
  <c r="V165"/>
  <c r="K170" s="1"/>
  <c r="T165"/>
  <c r="K169" s="1"/>
  <c r="U165"/>
  <c r="H170" s="1"/>
  <c r="S165"/>
  <c r="H169" s="1"/>
  <c r="F165"/>
  <c r="E165"/>
  <c r="D165"/>
  <c r="I165"/>
  <c r="A165"/>
  <c r="Z164"/>
  <c r="Y164"/>
  <c r="X164"/>
  <c r="L164"/>
  <c r="Q164" s="1"/>
  <c r="J164"/>
  <c r="P164" s="1"/>
  <c r="G164"/>
  <c r="O164" s="1"/>
  <c r="K163"/>
  <c r="J163"/>
  <c r="H163"/>
  <c r="G163"/>
  <c r="F163"/>
  <c r="V162"/>
  <c r="T162"/>
  <c r="U162"/>
  <c r="S162"/>
  <c r="F162"/>
  <c r="E162"/>
  <c r="D162"/>
  <c r="I162"/>
  <c r="B162"/>
  <c r="A162"/>
  <c r="Z161"/>
  <c r="Y161"/>
  <c r="W161"/>
  <c r="Q161"/>
  <c r="L161"/>
  <c r="L160"/>
  <c r="G160"/>
  <c r="E160"/>
  <c r="J159"/>
  <c r="F159"/>
  <c r="E159"/>
  <c r="J158"/>
  <c r="F158"/>
  <c r="E158"/>
  <c r="K157"/>
  <c r="J157"/>
  <c r="H157"/>
  <c r="G157"/>
  <c r="F157"/>
  <c r="K156"/>
  <c r="J156"/>
  <c r="H156"/>
  <c r="R156" s="1"/>
  <c r="G156"/>
  <c r="F156"/>
  <c r="V155"/>
  <c r="K159" s="1"/>
  <c r="T155"/>
  <c r="K158" s="1"/>
  <c r="U155"/>
  <c r="H159" s="1"/>
  <c r="S155"/>
  <c r="H158" s="1"/>
  <c r="G161" s="1"/>
  <c r="F155"/>
  <c r="E155"/>
  <c r="D155"/>
  <c r="I155"/>
  <c r="A155"/>
  <c r="Z154"/>
  <c r="Y154"/>
  <c r="X154"/>
  <c r="L154"/>
  <c r="Q154" s="1"/>
  <c r="J154"/>
  <c r="P154" s="1"/>
  <c r="G154"/>
  <c r="O154" s="1"/>
  <c r="K153"/>
  <c r="J153"/>
  <c r="H153"/>
  <c r="G153"/>
  <c r="F153"/>
  <c r="V152"/>
  <c r="T152"/>
  <c r="U152"/>
  <c r="S152"/>
  <c r="F152"/>
  <c r="E152"/>
  <c r="D152"/>
  <c r="I152"/>
  <c r="B152"/>
  <c r="A152"/>
  <c r="Z151"/>
  <c r="Y151"/>
  <c r="X151"/>
  <c r="L151"/>
  <c r="Q151" s="1"/>
  <c r="J151"/>
  <c r="P151" s="1"/>
  <c r="G151"/>
  <c r="W151" s="1"/>
  <c r="K150"/>
  <c r="J150"/>
  <c r="H150"/>
  <c r="G150"/>
  <c r="F150"/>
  <c r="V149"/>
  <c r="T149"/>
  <c r="U149"/>
  <c r="S149"/>
  <c r="F149"/>
  <c r="E149"/>
  <c r="D149"/>
  <c r="I149"/>
  <c r="B149"/>
  <c r="A149"/>
  <c r="Z148"/>
  <c r="Y148"/>
  <c r="W148"/>
  <c r="Q148"/>
  <c r="L148"/>
  <c r="L147"/>
  <c r="G147"/>
  <c r="E147"/>
  <c r="J146"/>
  <c r="F146"/>
  <c r="E146"/>
  <c r="J145"/>
  <c r="F145"/>
  <c r="E145"/>
  <c r="K144"/>
  <c r="J144"/>
  <c r="H144"/>
  <c r="G144"/>
  <c r="F144"/>
  <c r="K143"/>
  <c r="J143"/>
  <c r="H143"/>
  <c r="R143" s="1"/>
  <c r="G143"/>
  <c r="F143"/>
  <c r="C142"/>
  <c r="V141"/>
  <c r="K146" s="1"/>
  <c r="T141"/>
  <c r="K145" s="1"/>
  <c r="J148" s="1"/>
  <c r="P148" s="1"/>
  <c r="U141"/>
  <c r="H146" s="1"/>
  <c r="S141"/>
  <c r="H145" s="1"/>
  <c r="G148" s="1"/>
  <c r="F141"/>
  <c r="E141"/>
  <c r="D141"/>
  <c r="I141"/>
  <c r="A141"/>
  <c r="Z140"/>
  <c r="Y140"/>
  <c r="X140"/>
  <c r="L140"/>
  <c r="Q140" s="1"/>
  <c r="J140"/>
  <c r="P140" s="1"/>
  <c r="G140"/>
  <c r="O140" s="1"/>
  <c r="K139"/>
  <c r="J139"/>
  <c r="H139"/>
  <c r="G139"/>
  <c r="F139"/>
  <c r="V138"/>
  <c r="T138"/>
  <c r="U138"/>
  <c r="S138"/>
  <c r="F138"/>
  <c r="E138"/>
  <c r="D138"/>
  <c r="I138"/>
  <c r="B138"/>
  <c r="A138"/>
  <c r="Z137"/>
  <c r="Y137"/>
  <c r="W137"/>
  <c r="Q137"/>
  <c r="L137"/>
  <c r="L136"/>
  <c r="G136"/>
  <c r="E136"/>
  <c r="J135"/>
  <c r="F135"/>
  <c r="E135"/>
  <c r="J134"/>
  <c r="F134"/>
  <c r="E134"/>
  <c r="K133"/>
  <c r="J133"/>
  <c r="H133"/>
  <c r="G133"/>
  <c r="F133"/>
  <c r="K132"/>
  <c r="J132"/>
  <c r="H132"/>
  <c r="R132" s="1"/>
  <c r="G132"/>
  <c r="F132"/>
  <c r="V131"/>
  <c r="K135" s="1"/>
  <c r="T131"/>
  <c r="K134" s="1"/>
  <c r="J137" s="1"/>
  <c r="P137" s="1"/>
  <c r="U131"/>
  <c r="H135" s="1"/>
  <c r="S131"/>
  <c r="H134" s="1"/>
  <c r="G137" s="1"/>
  <c r="F131"/>
  <c r="E131"/>
  <c r="D131"/>
  <c r="I131"/>
  <c r="A131"/>
  <c r="Z130"/>
  <c r="Y130"/>
  <c r="X130"/>
  <c r="L130"/>
  <c r="Q130" s="1"/>
  <c r="J130"/>
  <c r="P130" s="1"/>
  <c r="G130"/>
  <c r="O130" s="1"/>
  <c r="K129"/>
  <c r="J129"/>
  <c r="H129"/>
  <c r="G129"/>
  <c r="F129"/>
  <c r="V128"/>
  <c r="T128"/>
  <c r="U128"/>
  <c r="S128"/>
  <c r="F128"/>
  <c r="E128"/>
  <c r="D128"/>
  <c r="I128"/>
  <c r="B128"/>
  <c r="A128"/>
  <c r="Z127"/>
  <c r="Y127"/>
  <c r="W127"/>
  <c r="Q127"/>
  <c r="L127"/>
  <c r="L126"/>
  <c r="G126"/>
  <c r="E126"/>
  <c r="J125"/>
  <c r="F125"/>
  <c r="E125"/>
  <c r="J124"/>
  <c r="F124"/>
  <c r="E124"/>
  <c r="K123"/>
  <c r="J123"/>
  <c r="H123"/>
  <c r="R123" s="1"/>
  <c r="G123"/>
  <c r="F123"/>
  <c r="V122"/>
  <c r="K125" s="1"/>
  <c r="T122"/>
  <c r="K124" s="1"/>
  <c r="U122"/>
  <c r="H125" s="1"/>
  <c r="S122"/>
  <c r="H124" s="1"/>
  <c r="F122"/>
  <c r="E122"/>
  <c r="D122"/>
  <c r="I122"/>
  <c r="A122"/>
  <c r="Z121"/>
  <c r="Y121"/>
  <c r="X121"/>
  <c r="L121"/>
  <c r="Q121" s="1"/>
  <c r="J121"/>
  <c r="P121" s="1"/>
  <c r="G121"/>
  <c r="W121" s="1"/>
  <c r="K120"/>
  <c r="J120"/>
  <c r="H120"/>
  <c r="G120"/>
  <c r="F120"/>
  <c r="V119"/>
  <c r="T119"/>
  <c r="U119"/>
  <c r="S119"/>
  <c r="F119"/>
  <c r="E119"/>
  <c r="D119"/>
  <c r="I119"/>
  <c r="B119"/>
  <c r="A119"/>
  <c r="Z118"/>
  <c r="Y118"/>
  <c r="W118"/>
  <c r="Q118"/>
  <c r="L118"/>
  <c r="L117"/>
  <c r="G117"/>
  <c r="E117"/>
  <c r="J116"/>
  <c r="F116"/>
  <c r="E116"/>
  <c r="J115"/>
  <c r="F115"/>
  <c r="E115"/>
  <c r="K114"/>
  <c r="J114"/>
  <c r="H114"/>
  <c r="G114"/>
  <c r="F114"/>
  <c r="K113"/>
  <c r="J113"/>
  <c r="H113"/>
  <c r="R113" s="1"/>
  <c r="G113"/>
  <c r="F113"/>
  <c r="K112"/>
  <c r="J112"/>
  <c r="H112"/>
  <c r="G112"/>
  <c r="F112"/>
  <c r="K111"/>
  <c r="J111"/>
  <c r="R111"/>
  <c r="H111"/>
  <c r="G111"/>
  <c r="F111"/>
  <c r="V110"/>
  <c r="K116" s="1"/>
  <c r="T110"/>
  <c r="K115" s="1"/>
  <c r="J118" s="1"/>
  <c r="P118" s="1"/>
  <c r="U110"/>
  <c r="H116" s="1"/>
  <c r="S110"/>
  <c r="H115" s="1"/>
  <c r="G118" s="1"/>
  <c r="F110"/>
  <c r="E110"/>
  <c r="D110"/>
  <c r="I110"/>
  <c r="A110"/>
  <c r="Z109"/>
  <c r="Y109"/>
  <c r="X109"/>
  <c r="P109"/>
  <c r="L109"/>
  <c r="Q109" s="1"/>
  <c r="J109"/>
  <c r="G109"/>
  <c r="O109" s="1"/>
  <c r="K108"/>
  <c r="J108"/>
  <c r="H108"/>
  <c r="G108"/>
  <c r="F108"/>
  <c r="V107"/>
  <c r="T107"/>
  <c r="U107"/>
  <c r="S107"/>
  <c r="F107"/>
  <c r="E107"/>
  <c r="D107"/>
  <c r="I107"/>
  <c r="B107"/>
  <c r="A107"/>
  <c r="Z106"/>
  <c r="Y106"/>
  <c r="X106"/>
  <c r="Q106"/>
  <c r="O106"/>
  <c r="L106"/>
  <c r="J106"/>
  <c r="P106" s="1"/>
  <c r="G106"/>
  <c r="W106" s="1"/>
  <c r="K105"/>
  <c r="J105"/>
  <c r="H105"/>
  <c r="G105"/>
  <c r="F105"/>
  <c r="V104"/>
  <c r="T104"/>
  <c r="U104"/>
  <c r="S104"/>
  <c r="F104"/>
  <c r="E104"/>
  <c r="D104"/>
  <c r="I104"/>
  <c r="B104"/>
  <c r="A104"/>
  <c r="Z103"/>
  <c r="Y103"/>
  <c r="X103"/>
  <c r="L103"/>
  <c r="Q103" s="1"/>
  <c r="J103"/>
  <c r="P103" s="1"/>
  <c r="G103"/>
  <c r="O103" s="1"/>
  <c r="K102"/>
  <c r="J102"/>
  <c r="H102"/>
  <c r="G102"/>
  <c r="F102"/>
  <c r="V101"/>
  <c r="T101"/>
  <c r="U101"/>
  <c r="S101"/>
  <c r="F101"/>
  <c r="E101"/>
  <c r="D101"/>
  <c r="I101"/>
  <c r="B101"/>
  <c r="A101"/>
  <c r="Z100"/>
  <c r="Y100"/>
  <c r="X100"/>
  <c r="Q100"/>
  <c r="L100"/>
  <c r="J100"/>
  <c r="P100" s="1"/>
  <c r="G100"/>
  <c r="W100" s="1"/>
  <c r="K99"/>
  <c r="J99"/>
  <c r="H99"/>
  <c r="G99"/>
  <c r="F99"/>
  <c r="V98"/>
  <c r="T98"/>
  <c r="U98"/>
  <c r="S98"/>
  <c r="F98"/>
  <c r="E98"/>
  <c r="D98"/>
  <c r="I98"/>
  <c r="B98"/>
  <c r="A98"/>
  <c r="Z97"/>
  <c r="Y97"/>
  <c r="W97"/>
  <c r="Q97"/>
  <c r="L97"/>
  <c r="L96"/>
  <c r="G96"/>
  <c r="E96"/>
  <c r="J95"/>
  <c r="F95"/>
  <c r="E95"/>
  <c r="J94"/>
  <c r="F94"/>
  <c r="E94"/>
  <c r="K93"/>
  <c r="J93"/>
  <c r="H93"/>
  <c r="G93"/>
  <c r="F93"/>
  <c r="K92"/>
  <c r="J92"/>
  <c r="H92"/>
  <c r="R92" s="1"/>
  <c r="G92"/>
  <c r="F92"/>
  <c r="K91"/>
  <c r="J91"/>
  <c r="H91"/>
  <c r="G91"/>
  <c r="F91"/>
  <c r="K90"/>
  <c r="J90"/>
  <c r="R90"/>
  <c r="H90"/>
  <c r="G90"/>
  <c r="F90"/>
  <c r="C89"/>
  <c r="V88"/>
  <c r="K95" s="1"/>
  <c r="T88"/>
  <c r="K94" s="1"/>
  <c r="U88"/>
  <c r="H95" s="1"/>
  <c r="S88"/>
  <c r="H94" s="1"/>
  <c r="G97" s="1"/>
  <c r="F88"/>
  <c r="E88"/>
  <c r="D88"/>
  <c r="I88"/>
  <c r="A88"/>
  <c r="Z87"/>
  <c r="Y87"/>
  <c r="X87"/>
  <c r="Q87"/>
  <c r="O87"/>
  <c r="L87"/>
  <c r="J87"/>
  <c r="P87" s="1"/>
  <c r="G87"/>
  <c r="W87" s="1"/>
  <c r="K86"/>
  <c r="J86"/>
  <c r="H86"/>
  <c r="G86"/>
  <c r="F86"/>
  <c r="V85"/>
  <c r="T85"/>
  <c r="U85"/>
  <c r="S85"/>
  <c r="F85"/>
  <c r="E85"/>
  <c r="D85"/>
  <c r="I85"/>
  <c r="B85"/>
  <c r="A85"/>
  <c r="Z84"/>
  <c r="Y84"/>
  <c r="X84"/>
  <c r="P84"/>
  <c r="L84"/>
  <c r="Q84" s="1"/>
  <c r="J84"/>
  <c r="G84"/>
  <c r="O84" s="1"/>
  <c r="K83"/>
  <c r="J83"/>
  <c r="H83"/>
  <c r="G83"/>
  <c r="F83"/>
  <c r="V82"/>
  <c r="T82"/>
  <c r="U82"/>
  <c r="S82"/>
  <c r="F82"/>
  <c r="E82"/>
  <c r="D82"/>
  <c r="I82"/>
  <c r="B82"/>
  <c r="A82"/>
  <c r="Z81"/>
  <c r="Y81"/>
  <c r="X81"/>
  <c r="Q81"/>
  <c r="L81"/>
  <c r="J81"/>
  <c r="P81" s="1"/>
  <c r="G81"/>
  <c r="W81" s="1"/>
  <c r="K80"/>
  <c r="J80"/>
  <c r="H80"/>
  <c r="G80"/>
  <c r="F80"/>
  <c r="V79"/>
  <c r="T79"/>
  <c r="U79"/>
  <c r="S79"/>
  <c r="F79"/>
  <c r="E79"/>
  <c r="D79"/>
  <c r="I79"/>
  <c r="B79"/>
  <c r="A79"/>
  <c r="Z78"/>
  <c r="Y78"/>
  <c r="X78"/>
  <c r="L78"/>
  <c r="Q78" s="1"/>
  <c r="J78"/>
  <c r="P78" s="1"/>
  <c r="G78"/>
  <c r="O78" s="1"/>
  <c r="K77"/>
  <c r="J77"/>
  <c r="H77"/>
  <c r="G77"/>
  <c r="F77"/>
  <c r="V76"/>
  <c r="T76"/>
  <c r="U76"/>
  <c r="S76"/>
  <c r="F76"/>
  <c r="E76"/>
  <c r="D76"/>
  <c r="I76"/>
  <c r="B76"/>
  <c r="A76"/>
  <c r="Z75"/>
  <c r="Y75"/>
  <c r="W75"/>
  <c r="Q75"/>
  <c r="L75"/>
  <c r="L74"/>
  <c r="G74"/>
  <c r="E74"/>
  <c r="J73"/>
  <c r="F73"/>
  <c r="E73"/>
  <c r="J72"/>
  <c r="F72"/>
  <c r="E72"/>
  <c r="K71"/>
  <c r="J71"/>
  <c r="H71"/>
  <c r="G71"/>
  <c r="F71"/>
  <c r="K70"/>
  <c r="J70"/>
  <c r="H70"/>
  <c r="R70" s="1"/>
  <c r="G70"/>
  <c r="F70"/>
  <c r="K69"/>
  <c r="J69"/>
  <c r="H69"/>
  <c r="G69"/>
  <c r="F69"/>
  <c r="K68"/>
  <c r="J68"/>
  <c r="R68"/>
  <c r="H68"/>
  <c r="G68"/>
  <c r="F68"/>
  <c r="C67"/>
  <c r="V66"/>
  <c r="K73" s="1"/>
  <c r="T66"/>
  <c r="K72" s="1"/>
  <c r="J75" s="1"/>
  <c r="P75" s="1"/>
  <c r="U66"/>
  <c r="H73" s="1"/>
  <c r="S66"/>
  <c r="H72" s="1"/>
  <c r="G75" s="1"/>
  <c r="F66"/>
  <c r="E66"/>
  <c r="D66"/>
  <c r="I66"/>
  <c r="A66"/>
  <c r="Z65"/>
  <c r="Y65"/>
  <c r="X65"/>
  <c r="Q65"/>
  <c r="O65"/>
  <c r="L65"/>
  <c r="J65"/>
  <c r="P65" s="1"/>
  <c r="G65"/>
  <c r="W65" s="1"/>
  <c r="K64"/>
  <c r="J64"/>
  <c r="H64"/>
  <c r="G64"/>
  <c r="F64"/>
  <c r="V63"/>
  <c r="T63"/>
  <c r="U63"/>
  <c r="S63"/>
  <c r="F63"/>
  <c r="E63"/>
  <c r="D63"/>
  <c r="I63"/>
  <c r="B63"/>
  <c r="A63"/>
  <c r="Z62"/>
  <c r="Y62"/>
  <c r="X62"/>
  <c r="P62"/>
  <c r="L62"/>
  <c r="Q62" s="1"/>
  <c r="J62"/>
  <c r="G62"/>
  <c r="W62" s="1"/>
  <c r="K61"/>
  <c r="J61"/>
  <c r="H61"/>
  <c r="G61"/>
  <c r="F61"/>
  <c r="V60"/>
  <c r="T60"/>
  <c r="U60"/>
  <c r="S60"/>
  <c r="F60"/>
  <c r="E60"/>
  <c r="D60"/>
  <c r="I60"/>
  <c r="B60"/>
  <c r="A60"/>
  <c r="Z59"/>
  <c r="Y59"/>
  <c r="W59"/>
  <c r="Q59"/>
  <c r="L59"/>
  <c r="L58"/>
  <c r="G58"/>
  <c r="E58"/>
  <c r="J57"/>
  <c r="F57"/>
  <c r="E57"/>
  <c r="J56"/>
  <c r="F56"/>
  <c r="E56"/>
  <c r="K55"/>
  <c r="J55"/>
  <c r="H55"/>
  <c r="R55" s="1"/>
  <c r="G55"/>
  <c r="F55"/>
  <c r="C54"/>
  <c r="V53"/>
  <c r="K57" s="1"/>
  <c r="T53"/>
  <c r="K56" s="1"/>
  <c r="J59" s="1"/>
  <c r="P59" s="1"/>
  <c r="U53"/>
  <c r="H57" s="1"/>
  <c r="S53"/>
  <c r="H56" s="1"/>
  <c r="G59" s="1"/>
  <c r="F53"/>
  <c r="E53"/>
  <c r="D53"/>
  <c r="I53"/>
  <c r="A53"/>
  <c r="Z52"/>
  <c r="Y52"/>
  <c r="W52"/>
  <c r="L52"/>
  <c r="Q52" s="1"/>
  <c r="L51"/>
  <c r="G51"/>
  <c r="E51"/>
  <c r="J50"/>
  <c r="F50"/>
  <c r="E50"/>
  <c r="J49"/>
  <c r="F49"/>
  <c r="E49"/>
  <c r="K48"/>
  <c r="J48"/>
  <c r="H48"/>
  <c r="R48" s="1"/>
  <c r="G48"/>
  <c r="F48"/>
  <c r="C47"/>
  <c r="V46"/>
  <c r="K50" s="1"/>
  <c r="T46"/>
  <c r="K49" s="1"/>
  <c r="J52" s="1"/>
  <c r="P52" s="1"/>
  <c r="U46"/>
  <c r="H50" s="1"/>
  <c r="S46"/>
  <c r="H49" s="1"/>
  <c r="G52" s="1"/>
  <c r="F46"/>
  <c r="E46"/>
  <c r="D46"/>
  <c r="I46"/>
  <c r="A46"/>
  <c r="Z45"/>
  <c r="Y45"/>
  <c r="G29" s="1"/>
  <c r="W45"/>
  <c r="Q45"/>
  <c r="L351" s="1"/>
  <c r="L45"/>
  <c r="L44"/>
  <c r="G44"/>
  <c r="E44"/>
  <c r="J43"/>
  <c r="F43"/>
  <c r="E43"/>
  <c r="J42"/>
  <c r="F42"/>
  <c r="E42"/>
  <c r="K41"/>
  <c r="J41"/>
  <c r="H41"/>
  <c r="R41" s="1"/>
  <c r="G32" s="1"/>
  <c r="G41"/>
  <c r="F41"/>
  <c r="C40"/>
  <c r="V39"/>
  <c r="K43" s="1"/>
  <c r="T39"/>
  <c r="K42" s="1"/>
  <c r="U39"/>
  <c r="H43" s="1"/>
  <c r="S39"/>
  <c r="H42" s="1"/>
  <c r="F39"/>
  <c r="E39"/>
  <c r="D39"/>
  <c r="I39"/>
  <c r="A39"/>
  <c r="AE38"/>
  <c r="A38"/>
  <c r="AE22"/>
  <c r="A22"/>
  <c r="AD19"/>
  <c r="B19"/>
  <c r="AD17"/>
  <c r="B17"/>
  <c r="B15"/>
  <c r="H13"/>
  <c r="B6"/>
  <c r="A1"/>
  <c r="A1" i="4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" i="3"/>
  <c r="CY1"/>
  <c r="CZ1"/>
  <c r="DA1"/>
  <c r="DB1"/>
  <c r="DC1"/>
  <c r="A2"/>
  <c r="CY2"/>
  <c r="CZ2"/>
  <c r="DA2"/>
  <c r="DB2"/>
  <c r="DC2"/>
  <c r="A3"/>
  <c r="CY3"/>
  <c r="CZ3"/>
  <c r="DA3"/>
  <c r="DB3"/>
  <c r="DC3"/>
  <c r="A4"/>
  <c r="CY4"/>
  <c r="CZ4"/>
  <c r="DA4"/>
  <c r="DB4"/>
  <c r="DC4"/>
  <c r="A5"/>
  <c r="CY5"/>
  <c r="CZ5"/>
  <c r="DA5"/>
  <c r="DB5"/>
  <c r="DC5"/>
  <c r="A6"/>
  <c r="CY6"/>
  <c r="CZ6"/>
  <c r="DA6"/>
  <c r="DB6"/>
  <c r="DC6"/>
  <c r="A7"/>
  <c r="CY7"/>
  <c r="CZ7"/>
  <c r="DA7"/>
  <c r="DB7"/>
  <c r="DC7"/>
  <c r="A8"/>
  <c r="CY8"/>
  <c r="CZ8"/>
  <c r="DA8"/>
  <c r="DB8"/>
  <c r="DC8"/>
  <c r="A9"/>
  <c r="CY9"/>
  <c r="CZ9"/>
  <c r="DA9"/>
  <c r="DB9"/>
  <c r="DC9"/>
  <c r="A10"/>
  <c r="CY10"/>
  <c r="CZ10"/>
  <c r="DA10"/>
  <c r="DB10"/>
  <c r="DC10"/>
  <c r="A11"/>
  <c r="CY11"/>
  <c r="CZ11"/>
  <c r="DA11"/>
  <c r="DB11"/>
  <c r="DC11"/>
  <c r="A12"/>
  <c r="CY12"/>
  <c r="CZ12"/>
  <c r="DA12"/>
  <c r="DB12"/>
  <c r="DC12"/>
  <c r="A13"/>
  <c r="CY13"/>
  <c r="CZ13"/>
  <c r="DA13"/>
  <c r="DB13"/>
  <c r="DC13"/>
  <c r="A14"/>
  <c r="CY14"/>
  <c r="CZ14"/>
  <c r="DA14"/>
  <c r="DB14"/>
  <c r="DC14"/>
  <c r="A15"/>
  <c r="CY15"/>
  <c r="CZ15"/>
  <c r="DA15"/>
  <c r="DB15"/>
  <c r="DC15"/>
  <c r="A16"/>
  <c r="CY16"/>
  <c r="CZ16"/>
  <c r="DA16"/>
  <c r="DB16"/>
  <c r="DC16"/>
  <c r="A17"/>
  <c r="CY17"/>
  <c r="CZ17"/>
  <c r="DA17"/>
  <c r="DB17"/>
  <c r="DC17"/>
  <c r="A18"/>
  <c r="CY18"/>
  <c r="CZ18"/>
  <c r="DA18"/>
  <c r="DB18"/>
  <c r="DC18"/>
  <c r="A19"/>
  <c r="CY19"/>
  <c r="CZ19"/>
  <c r="DA19"/>
  <c r="DB19"/>
  <c r="DC19"/>
  <c r="A20"/>
  <c r="CY20"/>
  <c r="CZ20"/>
  <c r="DA20"/>
  <c r="DB20"/>
  <c r="DC20"/>
  <c r="A21"/>
  <c r="CY21"/>
  <c r="CZ21"/>
  <c r="DA21"/>
  <c r="DB21"/>
  <c r="DC21"/>
  <c r="A22"/>
  <c r="CY22"/>
  <c r="CZ22"/>
  <c r="DA22"/>
  <c r="DB22"/>
  <c r="DC22"/>
  <c r="A23"/>
  <c r="CY23"/>
  <c r="CZ23"/>
  <c r="DA23"/>
  <c r="DB23"/>
  <c r="DC23"/>
  <c r="A24"/>
  <c r="CY24"/>
  <c r="CZ24"/>
  <c r="DA24"/>
  <c r="DB24"/>
  <c r="DC24"/>
  <c r="A25"/>
  <c r="CY25"/>
  <c r="CZ25"/>
  <c r="DA25"/>
  <c r="DB25"/>
  <c r="DC25"/>
  <c r="A26"/>
  <c r="CY26"/>
  <c r="CZ26"/>
  <c r="DA26"/>
  <c r="DB26"/>
  <c r="DC26"/>
  <c r="A27"/>
  <c r="CY27"/>
  <c r="CZ27"/>
  <c r="DA27"/>
  <c r="DB27"/>
  <c r="DC27"/>
  <c r="A28"/>
  <c r="CY28"/>
  <c r="CZ28"/>
  <c r="DA28"/>
  <c r="DB28"/>
  <c r="DC28"/>
  <c r="A29"/>
  <c r="CY29"/>
  <c r="CZ29"/>
  <c r="DA29"/>
  <c r="DB29"/>
  <c r="DC29"/>
  <c r="A30"/>
  <c r="CY30"/>
  <c r="CZ30"/>
  <c r="DA30"/>
  <c r="DB30"/>
  <c r="DC30"/>
  <c r="A31"/>
  <c r="CY31"/>
  <c r="CZ31"/>
  <c r="DA31"/>
  <c r="DB31"/>
  <c r="DC31"/>
  <c r="A32"/>
  <c r="CY32"/>
  <c r="CZ32"/>
  <c r="DA32"/>
  <c r="DB32"/>
  <c r="DC32"/>
  <c r="A33"/>
  <c r="CY33"/>
  <c r="CZ33"/>
  <c r="DA33"/>
  <c r="DB33"/>
  <c r="DC33"/>
  <c r="A34"/>
  <c r="CY34"/>
  <c r="CZ34"/>
  <c r="DA34"/>
  <c r="DB34"/>
  <c r="DC34"/>
  <c r="A35"/>
  <c r="CY35"/>
  <c r="CZ35"/>
  <c r="DA35"/>
  <c r="DB35"/>
  <c r="DC35"/>
  <c r="A36"/>
  <c r="CY36"/>
  <c r="CZ36"/>
  <c r="DA36"/>
  <c r="DB36"/>
  <c r="DC36"/>
  <c r="A37"/>
  <c r="CY37"/>
  <c r="CZ37"/>
  <c r="DA37"/>
  <c r="DB37"/>
  <c r="DC37"/>
  <c r="A38"/>
  <c r="CY38"/>
  <c r="CZ38"/>
  <c r="DA38"/>
  <c r="DB38"/>
  <c r="DC38"/>
  <c r="A39"/>
  <c r="CY39"/>
  <c r="CZ39"/>
  <c r="DA39"/>
  <c r="DB39"/>
  <c r="DC39"/>
  <c r="A40"/>
  <c r="CY40"/>
  <c r="CZ40"/>
  <c r="DA40"/>
  <c r="DB40"/>
  <c r="DC40"/>
  <c r="A41"/>
  <c r="CY41"/>
  <c r="CZ41"/>
  <c r="DA41"/>
  <c r="DB41"/>
  <c r="DC41"/>
  <c r="A42"/>
  <c r="CY42"/>
  <c r="CZ42"/>
  <c r="DA42"/>
  <c r="DB42"/>
  <c r="DC42"/>
  <c r="A43"/>
  <c r="CY43"/>
  <c r="CZ43"/>
  <c r="DA43"/>
  <c r="DB43"/>
  <c r="DC43"/>
  <c r="A44"/>
  <c r="CY44"/>
  <c r="CZ44"/>
  <c r="DA44"/>
  <c r="DB44"/>
  <c r="DC44"/>
  <c r="A45"/>
  <c r="CY45"/>
  <c r="CZ45"/>
  <c r="DA45"/>
  <c r="DB45"/>
  <c r="DC45"/>
  <c r="A46"/>
  <c r="CY46"/>
  <c r="CZ46"/>
  <c r="DA46"/>
  <c r="DB46"/>
  <c r="DC46"/>
  <c r="A47"/>
  <c r="CY47"/>
  <c r="CZ47"/>
  <c r="DA47"/>
  <c r="DB47"/>
  <c r="DC47"/>
  <c r="A48"/>
  <c r="CY48"/>
  <c r="CZ48"/>
  <c r="DA48"/>
  <c r="DB48"/>
  <c r="DC48"/>
  <c r="A49"/>
  <c r="CY49"/>
  <c r="CZ49"/>
  <c r="DA49"/>
  <c r="DB49"/>
  <c r="DC49"/>
  <c r="A50"/>
  <c r="CY50"/>
  <c r="CZ50"/>
  <c r="DA50"/>
  <c r="DB50"/>
  <c r="DC50"/>
  <c r="A51"/>
  <c r="CY51"/>
  <c r="CZ51"/>
  <c r="DA51"/>
  <c r="DB51"/>
  <c r="DC51"/>
  <c r="A52"/>
  <c r="CY52"/>
  <c r="CZ52"/>
  <c r="DA52"/>
  <c r="DB52"/>
  <c r="DC52"/>
  <c r="A53"/>
  <c r="CY53"/>
  <c r="CZ53"/>
  <c r="DA53"/>
  <c r="DB53"/>
  <c r="DC53"/>
  <c r="A54"/>
  <c r="CY54"/>
  <c r="CZ54"/>
  <c r="DA54"/>
  <c r="DB54"/>
  <c r="DC54"/>
  <c r="A55"/>
  <c r="CY55"/>
  <c r="CZ55"/>
  <c r="DA55"/>
  <c r="DB55"/>
  <c r="DC55"/>
  <c r="A56"/>
  <c r="CY56"/>
  <c r="CZ56"/>
  <c r="DA56"/>
  <c r="DB56"/>
  <c r="DC56"/>
  <c r="A57"/>
  <c r="CY57"/>
  <c r="CZ57"/>
  <c r="DA57"/>
  <c r="DB57"/>
  <c r="DC57"/>
  <c r="A58"/>
  <c r="CY58"/>
  <c r="CZ58"/>
  <c r="DA58"/>
  <c r="DB58"/>
  <c r="DC58"/>
  <c r="A59"/>
  <c r="CX59"/>
  <c r="CY59"/>
  <c r="CZ59"/>
  <c r="DA59"/>
  <c r="DB59"/>
  <c r="DC59"/>
  <c r="A60"/>
  <c r="CX60"/>
  <c r="CY60"/>
  <c r="CZ60"/>
  <c r="DA60"/>
  <c r="DB60"/>
  <c r="DC60"/>
  <c r="A61"/>
  <c r="CX61"/>
  <c r="CY61"/>
  <c r="CZ61"/>
  <c r="DA61"/>
  <c r="DB61"/>
  <c r="DC61"/>
  <c r="A62"/>
  <c r="CX62"/>
  <c r="CY62"/>
  <c r="CZ62"/>
  <c r="DA62"/>
  <c r="DB62"/>
  <c r="DC62"/>
  <c r="A63"/>
  <c r="CX63"/>
  <c r="CY63"/>
  <c r="CZ63"/>
  <c r="DA63"/>
  <c r="DB63"/>
  <c r="DC63"/>
  <c r="A64"/>
  <c r="CX64"/>
  <c r="CY64"/>
  <c r="CZ64"/>
  <c r="DA64"/>
  <c r="DB64"/>
  <c r="DC64"/>
  <c r="A65"/>
  <c r="CX65"/>
  <c r="CY65"/>
  <c r="CZ65"/>
  <c r="DA65"/>
  <c r="DB65"/>
  <c r="DC65"/>
  <c r="A66"/>
  <c r="CX66"/>
  <c r="CY66"/>
  <c r="CZ66"/>
  <c r="DA66"/>
  <c r="DB66"/>
  <c r="DC66"/>
  <c r="A67"/>
  <c r="CX67"/>
  <c r="CY67"/>
  <c r="CZ67"/>
  <c r="DA67"/>
  <c r="DB67"/>
  <c r="DC67"/>
  <c r="A68"/>
  <c r="CX68"/>
  <c r="CY68"/>
  <c r="CZ68"/>
  <c r="DA68"/>
  <c r="DB68"/>
  <c r="DC68"/>
  <c r="A69"/>
  <c r="CX69"/>
  <c r="CY69"/>
  <c r="CZ69"/>
  <c r="DA69"/>
  <c r="DB69"/>
  <c r="DC69"/>
  <c r="A70"/>
  <c r="CX70"/>
  <c r="CY70"/>
  <c r="CZ70"/>
  <c r="DA70"/>
  <c r="DB70"/>
  <c r="DC70"/>
  <c r="A71"/>
  <c r="CX71"/>
  <c r="CY71"/>
  <c r="CZ71"/>
  <c r="DA71"/>
  <c r="DB71"/>
  <c r="DC71"/>
  <c r="A72"/>
  <c r="CX72"/>
  <c r="CY72"/>
  <c r="CZ72"/>
  <c r="DA72"/>
  <c r="DB72"/>
  <c r="DC72"/>
  <c r="A73"/>
  <c r="CX73"/>
  <c r="CY73"/>
  <c r="CZ73"/>
  <c r="DA73"/>
  <c r="DB73"/>
  <c r="DC73"/>
  <c r="A74"/>
  <c r="CX74"/>
  <c r="CY74"/>
  <c r="CZ74"/>
  <c r="DA74"/>
  <c r="DB74"/>
  <c r="DC74"/>
  <c r="A75"/>
  <c r="CX75"/>
  <c r="CY75"/>
  <c r="CZ75"/>
  <c r="DA75"/>
  <c r="DB75"/>
  <c r="DC75"/>
  <c r="A76"/>
  <c r="CX76"/>
  <c r="CY76"/>
  <c r="CZ76"/>
  <c r="DA76"/>
  <c r="DB76"/>
  <c r="DC76"/>
  <c r="A77"/>
  <c r="CY77"/>
  <c r="CZ77"/>
  <c r="DA77"/>
  <c r="DB77"/>
  <c r="DC77"/>
  <c r="A78"/>
  <c r="CY78"/>
  <c r="CZ78"/>
  <c r="DA78"/>
  <c r="DB78"/>
  <c r="DC78"/>
  <c r="A79"/>
  <c r="CY79"/>
  <c r="CZ79"/>
  <c r="DA79"/>
  <c r="DB79"/>
  <c r="DC79"/>
  <c r="A80"/>
  <c r="CX80"/>
  <c r="CY80"/>
  <c r="CZ80"/>
  <c r="DA80"/>
  <c r="DB80"/>
  <c r="DC80"/>
  <c r="A81"/>
  <c r="CX81"/>
  <c r="CY81"/>
  <c r="CZ81"/>
  <c r="DA81"/>
  <c r="DB81"/>
  <c r="DC81"/>
  <c r="A82"/>
  <c r="CX82"/>
  <c r="CY82"/>
  <c r="CZ82"/>
  <c r="DA82"/>
  <c r="DB82"/>
  <c r="DC82"/>
  <c r="A83"/>
  <c r="CX83"/>
  <c r="CY83"/>
  <c r="CZ83"/>
  <c r="DA83"/>
  <c r="DB83"/>
  <c r="DC83"/>
  <c r="A84"/>
  <c r="CX84"/>
  <c r="CY84"/>
  <c r="CZ84"/>
  <c r="DA84"/>
  <c r="DB84"/>
  <c r="DC84"/>
  <c r="A85"/>
  <c r="CX85"/>
  <c r="CY85"/>
  <c r="CZ85"/>
  <c r="DA85"/>
  <c r="DB85"/>
  <c r="DC85"/>
  <c r="A86"/>
  <c r="CX86"/>
  <c r="CY86"/>
  <c r="CZ86"/>
  <c r="DA86"/>
  <c r="DB86"/>
  <c r="DC86"/>
  <c r="A87"/>
  <c r="CX87"/>
  <c r="CY87"/>
  <c r="CZ87"/>
  <c r="DA87"/>
  <c r="DB87"/>
  <c r="DC87"/>
  <c r="A88"/>
  <c r="CX88"/>
  <c r="CY88"/>
  <c r="CZ88"/>
  <c r="DA88"/>
  <c r="DB88"/>
  <c r="DC88"/>
  <c r="A89"/>
  <c r="CX89"/>
  <c r="CY89"/>
  <c r="CZ89"/>
  <c r="DA89"/>
  <c r="DB89"/>
  <c r="DC89"/>
  <c r="A90"/>
  <c r="CX90"/>
  <c r="CY90"/>
  <c r="CZ90"/>
  <c r="DA90"/>
  <c r="DB90"/>
  <c r="DC90"/>
  <c r="A91"/>
  <c r="CX91"/>
  <c r="CY91"/>
  <c r="CZ91"/>
  <c r="DA91"/>
  <c r="DB91"/>
  <c r="DC91"/>
  <c r="A92"/>
  <c r="CX92"/>
  <c r="CY92"/>
  <c r="CZ92"/>
  <c r="DA92"/>
  <c r="DB92"/>
  <c r="DC92"/>
  <c r="A93"/>
  <c r="CX93"/>
  <c r="CY93"/>
  <c r="CZ93"/>
  <c r="DA93"/>
  <c r="DB93"/>
  <c r="DC93"/>
  <c r="A94"/>
  <c r="CX94"/>
  <c r="CY94"/>
  <c r="CZ94"/>
  <c r="DA94"/>
  <c r="DB94"/>
  <c r="DC94"/>
  <c r="A95"/>
  <c r="CX95"/>
  <c r="CY95"/>
  <c r="CZ95"/>
  <c r="DA95"/>
  <c r="DB95"/>
  <c r="DC95"/>
  <c r="A96"/>
  <c r="CX96"/>
  <c r="CY96"/>
  <c r="CZ96"/>
  <c r="DA96"/>
  <c r="DB96"/>
  <c r="DC96"/>
  <c r="A97"/>
  <c r="CX97"/>
  <c r="CY97"/>
  <c r="CZ97"/>
  <c r="DA97"/>
  <c r="DB97"/>
  <c r="DC97"/>
  <c r="A98"/>
  <c r="CX98"/>
  <c r="CY98"/>
  <c r="CZ98"/>
  <c r="DA98"/>
  <c r="DB98"/>
  <c r="DC98"/>
  <c r="A99"/>
  <c r="CX99"/>
  <c r="CY99"/>
  <c r="CZ99"/>
  <c r="DA99"/>
  <c r="DB99"/>
  <c r="DC99"/>
  <c r="A100"/>
  <c r="CX100"/>
  <c r="CY100"/>
  <c r="CZ100"/>
  <c r="DA100"/>
  <c r="DB100"/>
  <c r="DC100"/>
  <c r="A101"/>
  <c r="CX101"/>
  <c r="CY101"/>
  <c r="CZ101"/>
  <c r="DA101"/>
  <c r="DB101"/>
  <c r="DC101"/>
  <c r="A102"/>
  <c r="CX102"/>
  <c r="CY102"/>
  <c r="CZ102"/>
  <c r="DA102"/>
  <c r="DB102"/>
  <c r="DC102"/>
  <c r="A103"/>
  <c r="CX103"/>
  <c r="CY103"/>
  <c r="CZ103"/>
  <c r="DA103"/>
  <c r="DB103"/>
  <c r="DC103"/>
  <c r="A104"/>
  <c r="CX104"/>
  <c r="CY104"/>
  <c r="CZ104"/>
  <c r="DA104"/>
  <c r="DB104"/>
  <c r="DC104"/>
  <c r="A105"/>
  <c r="CX105"/>
  <c r="CY105"/>
  <c r="CZ105"/>
  <c r="DA105"/>
  <c r="DB105"/>
  <c r="DC105"/>
  <c r="A106"/>
  <c r="CX106"/>
  <c r="CY106"/>
  <c r="CZ106"/>
  <c r="DA106"/>
  <c r="DB106"/>
  <c r="DC106"/>
  <c r="A107"/>
  <c r="CX107"/>
  <c r="CY107"/>
  <c r="CZ107"/>
  <c r="DA107"/>
  <c r="DB107"/>
  <c r="DC107"/>
  <c r="A108"/>
  <c r="CX108"/>
  <c r="CY108"/>
  <c r="CZ108"/>
  <c r="DA108"/>
  <c r="DB108"/>
  <c r="DC108"/>
  <c r="A109"/>
  <c r="CX109"/>
  <c r="CY109"/>
  <c r="CZ109"/>
  <c r="DA109"/>
  <c r="DB109"/>
  <c r="DC109"/>
  <c r="A110"/>
  <c r="CX110"/>
  <c r="CY110"/>
  <c r="CZ110"/>
  <c r="DA110"/>
  <c r="DB110"/>
  <c r="DC110"/>
  <c r="A111"/>
  <c r="CX111"/>
  <c r="CY111"/>
  <c r="CZ111"/>
  <c r="DA111"/>
  <c r="DB111"/>
  <c r="DC111"/>
  <c r="A112"/>
  <c r="CX112"/>
  <c r="CY112"/>
  <c r="CZ112"/>
  <c r="DA112"/>
  <c r="DB112"/>
  <c r="DC112"/>
  <c r="A113"/>
  <c r="CX113"/>
  <c r="CY113"/>
  <c r="CZ113"/>
  <c r="DA113"/>
  <c r="DB113"/>
  <c r="DC113"/>
  <c r="A114"/>
  <c r="CX114"/>
  <c r="CY114"/>
  <c r="CZ114"/>
  <c r="DA114"/>
  <c r="DB114"/>
  <c r="DC114"/>
  <c r="A115"/>
  <c r="CX115"/>
  <c r="CY115"/>
  <c r="CZ115"/>
  <c r="DA115"/>
  <c r="DB115"/>
  <c r="DC115"/>
  <c r="A116"/>
  <c r="CX116"/>
  <c r="CY116"/>
  <c r="CZ116"/>
  <c r="DA116"/>
  <c r="DB116"/>
  <c r="DC116"/>
  <c r="A117"/>
  <c r="CY117"/>
  <c r="CZ117"/>
  <c r="DA117"/>
  <c r="DB117"/>
  <c r="DC117"/>
  <c r="A118"/>
  <c r="CY118"/>
  <c r="CZ118"/>
  <c r="DA118"/>
  <c r="DB118"/>
  <c r="DC118"/>
  <c r="A119"/>
  <c r="CY119"/>
  <c r="CZ119"/>
  <c r="DA119"/>
  <c r="DB119"/>
  <c r="DC119"/>
  <c r="A120"/>
  <c r="CY120"/>
  <c r="CZ120"/>
  <c r="DA120"/>
  <c r="DB120"/>
  <c r="DC120"/>
  <c r="A121"/>
  <c r="CY121"/>
  <c r="CZ121"/>
  <c r="DA121"/>
  <c r="DB121"/>
  <c r="DC121"/>
  <c r="A122"/>
  <c r="CY122"/>
  <c r="CZ122"/>
  <c r="DA122"/>
  <c r="DB122"/>
  <c r="DC122"/>
  <c r="A123"/>
  <c r="CY123"/>
  <c r="CZ123"/>
  <c r="DA123"/>
  <c r="DB123"/>
  <c r="DC123"/>
  <c r="A124"/>
  <c r="CY124"/>
  <c r="CZ124"/>
  <c r="DA124"/>
  <c r="DB124"/>
  <c r="DC124"/>
  <c r="A125"/>
  <c r="CY125"/>
  <c r="CZ125"/>
  <c r="DA125"/>
  <c r="DB125"/>
  <c r="DC125"/>
  <c r="A126"/>
  <c r="CY126"/>
  <c r="CZ126"/>
  <c r="DA126"/>
  <c r="DB126"/>
  <c r="DC126"/>
  <c r="A127"/>
  <c r="CY127"/>
  <c r="CZ127"/>
  <c r="DA127"/>
  <c r="DB127"/>
  <c r="DC127"/>
  <c r="A128"/>
  <c r="CY128"/>
  <c r="CZ128"/>
  <c r="DA128"/>
  <c r="DB128"/>
  <c r="DC128"/>
  <c r="A129"/>
  <c r="CY129"/>
  <c r="CZ129"/>
  <c r="DA129"/>
  <c r="DB129"/>
  <c r="DC129"/>
  <c r="A130"/>
  <c r="CY130"/>
  <c r="CZ130"/>
  <c r="DA130"/>
  <c r="DB130"/>
  <c r="DC130"/>
  <c r="A131"/>
  <c r="CY131"/>
  <c r="CZ131"/>
  <c r="DA131"/>
  <c r="DB131"/>
  <c r="DC131"/>
  <c r="A132"/>
  <c r="CY132"/>
  <c r="CZ132"/>
  <c r="DA132"/>
  <c r="DB132"/>
  <c r="DC132"/>
  <c r="A133"/>
  <c r="CY133"/>
  <c r="CZ133"/>
  <c r="DA133"/>
  <c r="DB133"/>
  <c r="DC133"/>
  <c r="A134"/>
  <c r="CY134"/>
  <c r="CZ134"/>
  <c r="DA134"/>
  <c r="DB134"/>
  <c r="DC134"/>
  <c r="A135"/>
  <c r="CY135"/>
  <c r="CZ135"/>
  <c r="DA135"/>
  <c r="DB135"/>
  <c r="DC135"/>
  <c r="A136"/>
  <c r="CY136"/>
  <c r="CZ136"/>
  <c r="DA136"/>
  <c r="DB136"/>
  <c r="DC136"/>
  <c r="A137"/>
  <c r="CY137"/>
  <c r="CZ137"/>
  <c r="DA137"/>
  <c r="DB137"/>
  <c r="DC137"/>
  <c r="A138"/>
  <c r="CY138"/>
  <c r="CZ138"/>
  <c r="DA138"/>
  <c r="DB138"/>
  <c r="DC138"/>
  <c r="A139"/>
  <c r="CY139"/>
  <c r="CZ139"/>
  <c r="DA139"/>
  <c r="DB139"/>
  <c r="DC139"/>
  <c r="A140"/>
  <c r="CY140"/>
  <c r="CZ140"/>
  <c r="DA140"/>
  <c r="DB140"/>
  <c r="DC140"/>
  <c r="A141"/>
  <c r="CY141"/>
  <c r="CZ141"/>
  <c r="DA141"/>
  <c r="DB141"/>
  <c r="DC141"/>
  <c r="A142"/>
  <c r="CY142"/>
  <c r="CZ142"/>
  <c r="DA142"/>
  <c r="DB142"/>
  <c r="DC142"/>
  <c r="A143"/>
  <c r="CY143"/>
  <c r="CZ143"/>
  <c r="DA143"/>
  <c r="DB143"/>
  <c r="DC143"/>
  <c r="A144"/>
  <c r="CY144"/>
  <c r="CZ144"/>
  <c r="DA144"/>
  <c r="DB144"/>
  <c r="DC144"/>
  <c r="A145"/>
  <c r="CY145"/>
  <c r="CZ145"/>
  <c r="DA145"/>
  <c r="DB145"/>
  <c r="DC145"/>
  <c r="A146"/>
  <c r="CY146"/>
  <c r="CZ146"/>
  <c r="DA146"/>
  <c r="DB146"/>
  <c r="DC146"/>
  <c r="A147"/>
  <c r="CX147"/>
  <c r="CY147"/>
  <c r="CZ147"/>
  <c r="DA147"/>
  <c r="DB147"/>
  <c r="DC147"/>
  <c r="A148"/>
  <c r="CX148"/>
  <c r="CY148"/>
  <c r="CZ148"/>
  <c r="DA148"/>
  <c r="DB148"/>
  <c r="DC148"/>
  <c r="A149"/>
  <c r="CX149"/>
  <c r="CY149"/>
  <c r="CZ149"/>
  <c r="DA149"/>
  <c r="DB149"/>
  <c r="DC149"/>
  <c r="A150"/>
  <c r="CX150"/>
  <c r="CY150"/>
  <c r="CZ150"/>
  <c r="DA150"/>
  <c r="DB150"/>
  <c r="DC150"/>
  <c r="A151"/>
  <c r="CX151"/>
  <c r="CY151"/>
  <c r="CZ151"/>
  <c r="DA151"/>
  <c r="DB151"/>
  <c r="DC151"/>
  <c r="A152"/>
  <c r="CX152"/>
  <c r="CY152"/>
  <c r="CZ152"/>
  <c r="DA152"/>
  <c r="DB152"/>
  <c r="DC152"/>
  <c r="A153"/>
  <c r="CX153"/>
  <c r="CY153"/>
  <c r="CZ153"/>
  <c r="DA153"/>
  <c r="DB153"/>
  <c r="DC153"/>
  <c r="A154"/>
  <c r="CX154"/>
  <c r="CY154"/>
  <c r="CZ154"/>
  <c r="DA154"/>
  <c r="DB154"/>
  <c r="DC154"/>
  <c r="A155"/>
  <c r="CX155"/>
  <c r="CY155"/>
  <c r="CZ155"/>
  <c r="DA155"/>
  <c r="DB155"/>
  <c r="DC155"/>
  <c r="A156"/>
  <c r="CX156"/>
  <c r="CY156"/>
  <c r="CZ156"/>
  <c r="DA156"/>
  <c r="DB156"/>
  <c r="DC156"/>
  <c r="A157"/>
  <c r="CX157"/>
  <c r="CY157"/>
  <c r="CZ157"/>
  <c r="DA157"/>
  <c r="DB157"/>
  <c r="DC157"/>
  <c r="A158"/>
  <c r="CX158"/>
  <c r="CY158"/>
  <c r="CZ158"/>
  <c r="DA158"/>
  <c r="DB158"/>
  <c r="DC158"/>
  <c r="A159"/>
  <c r="CX159"/>
  <c r="CY159"/>
  <c r="CZ159"/>
  <c r="DA159"/>
  <c r="DB159"/>
  <c r="DC159"/>
  <c r="A160"/>
  <c r="CX160"/>
  <c r="CY160"/>
  <c r="CZ160"/>
  <c r="DA160"/>
  <c r="DB160"/>
  <c r="DC160"/>
  <c r="A161"/>
  <c r="CX161"/>
  <c r="CY161"/>
  <c r="CZ161"/>
  <c r="DA161"/>
  <c r="DB161"/>
  <c r="DC161"/>
  <c r="A162"/>
  <c r="CX162"/>
  <c r="CY162"/>
  <c r="CZ162"/>
  <c r="DA162"/>
  <c r="DB162"/>
  <c r="DC162"/>
  <c r="A163"/>
  <c r="CX163"/>
  <c r="CY163"/>
  <c r="CZ163"/>
  <c r="DA163"/>
  <c r="DB163"/>
  <c r="DC163"/>
  <c r="A164"/>
  <c r="CX164"/>
  <c r="CY164"/>
  <c r="CZ164"/>
  <c r="DA164"/>
  <c r="DB164"/>
  <c r="DC164"/>
  <c r="A165"/>
  <c r="CX165"/>
  <c r="CY165"/>
  <c r="CZ165"/>
  <c r="DA165"/>
  <c r="DB165"/>
  <c r="DC165"/>
  <c r="A166"/>
  <c r="CX166"/>
  <c r="CY166"/>
  <c r="CZ166"/>
  <c r="DA166"/>
  <c r="DB166"/>
  <c r="DC166"/>
  <c r="A167"/>
  <c r="CX167"/>
  <c r="CY167"/>
  <c r="CZ167"/>
  <c r="DA167"/>
  <c r="DB167"/>
  <c r="DC167"/>
  <c r="A168"/>
  <c r="CX168"/>
  <c r="CY168"/>
  <c r="CZ168"/>
  <c r="DA168"/>
  <c r="DB168"/>
  <c r="DC168"/>
  <c r="A169"/>
  <c r="CX169"/>
  <c r="CY169"/>
  <c r="CZ169"/>
  <c r="DA169"/>
  <c r="DB169"/>
  <c r="DC169"/>
  <c r="A170"/>
  <c r="CX170"/>
  <c r="CY170"/>
  <c r="CZ170"/>
  <c r="DA170"/>
  <c r="DB170"/>
  <c r="DC170"/>
  <c r="A171"/>
  <c r="CX171"/>
  <c r="CY171"/>
  <c r="CZ171"/>
  <c r="DA171"/>
  <c r="DB171"/>
  <c r="DC171"/>
  <c r="A172"/>
  <c r="CX172"/>
  <c r="CY172"/>
  <c r="CZ172"/>
  <c r="DA172"/>
  <c r="DB172"/>
  <c r="DC172"/>
  <c r="A173"/>
  <c r="CX173"/>
  <c r="CY173"/>
  <c r="CZ173"/>
  <c r="DA173"/>
  <c r="DB173"/>
  <c r="DC173"/>
  <c r="A174"/>
  <c r="CX174"/>
  <c r="CY174"/>
  <c r="CZ174"/>
  <c r="DA174"/>
  <c r="DB174"/>
  <c r="DC174"/>
  <c r="A175"/>
  <c r="CX175"/>
  <c r="CY175"/>
  <c r="CZ175"/>
  <c r="DA175"/>
  <c r="DB175"/>
  <c r="DC175"/>
  <c r="A176"/>
  <c r="CX176"/>
  <c r="CY176"/>
  <c r="CZ176"/>
  <c r="DA176"/>
  <c r="DB176"/>
  <c r="DC176"/>
  <c r="A177"/>
  <c r="CX177"/>
  <c r="CY177"/>
  <c r="CZ177"/>
  <c r="DA177"/>
  <c r="DB177"/>
  <c r="DC177"/>
  <c r="A178"/>
  <c r="CX178"/>
  <c r="CY178"/>
  <c r="CZ178"/>
  <c r="DA178"/>
  <c r="DB178"/>
  <c r="DC178"/>
  <c r="A179"/>
  <c r="CX179"/>
  <c r="CY179"/>
  <c r="CZ179"/>
  <c r="DA179"/>
  <c r="DB179"/>
  <c r="DC179"/>
  <c r="D12" i="1"/>
  <c r="E18"/>
  <c r="Z18"/>
  <c r="AA18"/>
  <c r="AB18"/>
  <c r="AC18"/>
  <c r="AD18"/>
  <c r="AE18"/>
  <c r="AF18"/>
  <c r="AG18"/>
  <c r="AH18"/>
  <c r="AI18"/>
  <c r="AJ18"/>
  <c r="AK18"/>
  <c r="AL18"/>
  <c r="AM18"/>
  <c r="AN18"/>
  <c r="BE18"/>
  <c r="BF18"/>
  <c r="BG18"/>
  <c r="BH18"/>
  <c r="BI18"/>
  <c r="BJ18"/>
  <c r="BK18"/>
  <c r="BL18"/>
  <c r="BM18"/>
  <c r="BN18"/>
  <c r="BO18"/>
  <c r="BP18"/>
  <c r="BQ18"/>
  <c r="BR18"/>
  <c r="BS18"/>
  <c r="BT18"/>
  <c r="BU18"/>
  <c r="BV18"/>
  <c r="BW18"/>
  <c r="BX18"/>
  <c r="BY18"/>
  <c r="BZ18"/>
  <c r="CA18"/>
  <c r="CB18"/>
  <c r="CC18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G18"/>
  <c r="DH18"/>
  <c r="DI18"/>
  <c r="DJ18"/>
  <c r="DK18"/>
  <c r="DL18"/>
  <c r="DM18"/>
  <c r="DN18"/>
  <c r="DO18"/>
  <c r="DP18"/>
  <c r="DQ18"/>
  <c r="DR18"/>
  <c r="DS18"/>
  <c r="DT18"/>
  <c r="DU18"/>
  <c r="DV18"/>
  <c r="DW18"/>
  <c r="DX18"/>
  <c r="DY18"/>
  <c r="DZ18"/>
  <c r="EA18"/>
  <c r="EB18"/>
  <c r="EC18"/>
  <c r="ED18"/>
  <c r="EE18"/>
  <c r="EF18"/>
  <c r="EG18"/>
  <c r="EH18"/>
  <c r="EI18"/>
  <c r="EJ18"/>
  <c r="EK18"/>
  <c r="EL18"/>
  <c r="EM18"/>
  <c r="EN18"/>
  <c r="EO18"/>
  <c r="EP18"/>
  <c r="EQ18"/>
  <c r="ER18"/>
  <c r="ES18"/>
  <c r="ET18"/>
  <c r="EU18"/>
  <c r="EV18"/>
  <c r="EW18"/>
  <c r="EX18"/>
  <c r="EY18"/>
  <c r="EZ18"/>
  <c r="FA18"/>
  <c r="FB18"/>
  <c r="FC18"/>
  <c r="FD18"/>
  <c r="FE18"/>
  <c r="FF18"/>
  <c r="FG18"/>
  <c r="FH18"/>
  <c r="FI18"/>
  <c r="FJ18"/>
  <c r="FK18"/>
  <c r="FL18"/>
  <c r="FM18"/>
  <c r="FN18"/>
  <c r="FO18"/>
  <c r="FP18"/>
  <c r="FQ18"/>
  <c r="FR18"/>
  <c r="FS18"/>
  <c r="FT18"/>
  <c r="FU18"/>
  <c r="FV18"/>
  <c r="FW18"/>
  <c r="FX18"/>
  <c r="FY18"/>
  <c r="FZ18"/>
  <c r="GA18"/>
  <c r="GB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D20"/>
  <c r="E22"/>
  <c r="Z22"/>
  <c r="AA22"/>
  <c r="AB22"/>
  <c r="AC22"/>
  <c r="AD22"/>
  <c r="AE22"/>
  <c r="AF22"/>
  <c r="AG22"/>
  <c r="AH22"/>
  <c r="AI22"/>
  <c r="AJ22"/>
  <c r="AK22"/>
  <c r="AL22"/>
  <c r="AM22"/>
  <c r="AN22"/>
  <c r="BE22"/>
  <c r="BF22"/>
  <c r="BG22"/>
  <c r="BH22"/>
  <c r="BI22"/>
  <c r="BJ22"/>
  <c r="BK22"/>
  <c r="BL22"/>
  <c r="BM22"/>
  <c r="BN22"/>
  <c r="BO22"/>
  <c r="BP22"/>
  <c r="BQ22"/>
  <c r="BR22"/>
  <c r="BS22"/>
  <c r="BT22"/>
  <c r="BU22"/>
  <c r="BV22"/>
  <c r="BW22"/>
  <c r="BX22"/>
  <c r="BY22"/>
  <c r="BZ22"/>
  <c r="CA22"/>
  <c r="CB22"/>
  <c r="CC22"/>
  <c r="CD22"/>
  <c r="CE22"/>
  <c r="CF22"/>
  <c r="CG22"/>
  <c r="CH22"/>
  <c r="CI22"/>
  <c r="CJ22"/>
  <c r="CK22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E22"/>
  <c r="EF22"/>
  <c r="EG22"/>
  <c r="EH22"/>
  <c r="EI22"/>
  <c r="EJ22"/>
  <c r="EK22"/>
  <c r="EL22"/>
  <c r="EM22"/>
  <c r="EN22"/>
  <c r="EO22"/>
  <c r="EP22"/>
  <c r="EQ22"/>
  <c r="ER22"/>
  <c r="ES22"/>
  <c r="ET22"/>
  <c r="EU22"/>
  <c r="EV22"/>
  <c r="EW22"/>
  <c r="EX22"/>
  <c r="EY22"/>
  <c r="EZ22"/>
  <c r="FA22"/>
  <c r="FB22"/>
  <c r="FC22"/>
  <c r="FD22"/>
  <c r="FE22"/>
  <c r="FF22"/>
  <c r="FG22"/>
  <c r="FH22"/>
  <c r="FI22"/>
  <c r="FJ22"/>
  <c r="FK22"/>
  <c r="FL22"/>
  <c r="FM22"/>
  <c r="FN22"/>
  <c r="FO22"/>
  <c r="FP22"/>
  <c r="FQ22"/>
  <c r="FR22"/>
  <c r="FS22"/>
  <c r="FT22"/>
  <c r="FU22"/>
  <c r="FV22"/>
  <c r="FW22"/>
  <c r="FX22"/>
  <c r="FY22"/>
  <c r="FZ22"/>
  <c r="GA22"/>
  <c r="GB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D24"/>
  <c r="E26"/>
  <c r="Z26"/>
  <c r="AA26"/>
  <c r="AM26"/>
  <c r="AN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C28"/>
  <c r="D28"/>
  <c r="I28"/>
  <c r="K28"/>
  <c r="U28"/>
  <c r="AC28"/>
  <c r="AE28"/>
  <c r="AF28"/>
  <c r="AG28"/>
  <c r="CU28" s="1"/>
  <c r="T28" s="1"/>
  <c r="AH28"/>
  <c r="AI28"/>
  <c r="CW28" s="1"/>
  <c r="V28" s="1"/>
  <c r="AJ28"/>
  <c r="CT28"/>
  <c r="S28" s="1"/>
  <c r="CV28"/>
  <c r="CX28"/>
  <c r="W28" s="1"/>
  <c r="FR28"/>
  <c r="GL28"/>
  <c r="GN28"/>
  <c r="GP28"/>
  <c r="GV28"/>
  <c r="GX28"/>
  <c r="HC28"/>
  <c r="C29"/>
  <c r="D29"/>
  <c r="I29"/>
  <c r="K29"/>
  <c r="U29"/>
  <c r="AC29"/>
  <c r="AE29"/>
  <c r="AF29"/>
  <c r="AG29"/>
  <c r="CU29" s="1"/>
  <c r="T29" s="1"/>
  <c r="AH29"/>
  <c r="AI29"/>
  <c r="CW29" s="1"/>
  <c r="V29" s="1"/>
  <c r="AJ29"/>
  <c r="CT29"/>
  <c r="S29" s="1"/>
  <c r="CV29"/>
  <c r="CX29"/>
  <c r="W29" s="1"/>
  <c r="FR29"/>
  <c r="GL29"/>
  <c r="GN29"/>
  <c r="GP29"/>
  <c r="GV29"/>
  <c r="GX29"/>
  <c r="HC29"/>
  <c r="C30"/>
  <c r="D30"/>
  <c r="I30"/>
  <c r="K30"/>
  <c r="U30"/>
  <c r="AC30"/>
  <c r="AE30"/>
  <c r="AF30"/>
  <c r="AG30"/>
  <c r="CU30" s="1"/>
  <c r="T30" s="1"/>
  <c r="AH30"/>
  <c r="AI30"/>
  <c r="CW30" s="1"/>
  <c r="V30" s="1"/>
  <c r="AJ30"/>
  <c r="CT30"/>
  <c r="S30" s="1"/>
  <c r="CV30"/>
  <c r="CX30"/>
  <c r="W30" s="1"/>
  <c r="FR30"/>
  <c r="GL30"/>
  <c r="GN30"/>
  <c r="GP30"/>
  <c r="GV30"/>
  <c r="GX30"/>
  <c r="HC30"/>
  <c r="C31"/>
  <c r="D31"/>
  <c r="I31"/>
  <c r="K31"/>
  <c r="U31"/>
  <c r="AC31"/>
  <c r="AE31"/>
  <c r="AF31"/>
  <c r="AG31"/>
  <c r="CU31" s="1"/>
  <c r="T31" s="1"/>
  <c r="AH31"/>
  <c r="AI31"/>
  <c r="CW31" s="1"/>
  <c r="V31" s="1"/>
  <c r="AJ31"/>
  <c r="CT31"/>
  <c r="S31" s="1"/>
  <c r="CV31"/>
  <c r="CX31"/>
  <c r="W31" s="1"/>
  <c r="FR31"/>
  <c r="GL31"/>
  <c r="GN31"/>
  <c r="GP31"/>
  <c r="GV31"/>
  <c r="GX31"/>
  <c r="HC31"/>
  <c r="U32"/>
  <c r="AC32"/>
  <c r="AE32"/>
  <c r="AF32"/>
  <c r="AG32"/>
  <c r="CU32" s="1"/>
  <c r="T32" s="1"/>
  <c r="AH32"/>
  <c r="AI32"/>
  <c r="CW32" s="1"/>
  <c r="V32" s="1"/>
  <c r="AJ32"/>
  <c r="CT32"/>
  <c r="S32" s="1"/>
  <c r="CV32"/>
  <c r="CX32"/>
  <c r="W32" s="1"/>
  <c r="FR32"/>
  <c r="GL32"/>
  <c r="GO32"/>
  <c r="GP32"/>
  <c r="GV32"/>
  <c r="GX32"/>
  <c r="HC32"/>
  <c r="S33"/>
  <c r="W33"/>
  <c r="AC33"/>
  <c r="AE33"/>
  <c r="AF33"/>
  <c r="AG33"/>
  <c r="CU33" s="1"/>
  <c r="T33" s="1"/>
  <c r="AH33"/>
  <c r="AI33"/>
  <c r="CW33" s="1"/>
  <c r="V33" s="1"/>
  <c r="AJ33"/>
  <c r="CT33"/>
  <c r="CV33"/>
  <c r="U33" s="1"/>
  <c r="CX33"/>
  <c r="FR33"/>
  <c r="GL33"/>
  <c r="GO33"/>
  <c r="GP33"/>
  <c r="GV33"/>
  <c r="GX33"/>
  <c r="HC33"/>
  <c r="C34"/>
  <c r="D34"/>
  <c r="I34"/>
  <c r="K34"/>
  <c r="U34"/>
  <c r="AC34"/>
  <c r="AE34"/>
  <c r="AF34"/>
  <c r="AG34"/>
  <c r="CU34" s="1"/>
  <c r="T34" s="1"/>
  <c r="AH34"/>
  <c r="AI34"/>
  <c r="CW34" s="1"/>
  <c r="V34" s="1"/>
  <c r="AJ34"/>
  <c r="CT34"/>
  <c r="S34" s="1"/>
  <c r="CV34"/>
  <c r="CX34"/>
  <c r="W34" s="1"/>
  <c r="FR34"/>
  <c r="GL34"/>
  <c r="GN34"/>
  <c r="GP34"/>
  <c r="GV34"/>
  <c r="GX34"/>
  <c r="HC34"/>
  <c r="U35"/>
  <c r="AC35"/>
  <c r="AE35"/>
  <c r="AF35"/>
  <c r="AG35"/>
  <c r="CU35" s="1"/>
  <c r="T35" s="1"/>
  <c r="AH35"/>
  <c r="AI35"/>
  <c r="CW35" s="1"/>
  <c r="V35" s="1"/>
  <c r="AJ35"/>
  <c r="CT35"/>
  <c r="S35" s="1"/>
  <c r="CV35"/>
  <c r="CX35"/>
  <c r="W35" s="1"/>
  <c r="FR35"/>
  <c r="GL35"/>
  <c r="GO35"/>
  <c r="GP35"/>
  <c r="GV35"/>
  <c r="GX35"/>
  <c r="HC35"/>
  <c r="S36"/>
  <c r="W36"/>
  <c r="AC36"/>
  <c r="AE36"/>
  <c r="AF36"/>
  <c r="AG36"/>
  <c r="CU36" s="1"/>
  <c r="T36" s="1"/>
  <c r="AH36"/>
  <c r="AI36"/>
  <c r="CW36" s="1"/>
  <c r="V36" s="1"/>
  <c r="AJ36"/>
  <c r="CT36"/>
  <c r="CV36"/>
  <c r="U36" s="1"/>
  <c r="CX36"/>
  <c r="FR36"/>
  <c r="GL36"/>
  <c r="GO36"/>
  <c r="GP36"/>
  <c r="GV36"/>
  <c r="GX36"/>
  <c r="HC36"/>
  <c r="U37"/>
  <c r="AC37"/>
  <c r="AE37"/>
  <c r="AF37"/>
  <c r="AG37"/>
  <c r="CU37" s="1"/>
  <c r="T37" s="1"/>
  <c r="AH37"/>
  <c r="AI37"/>
  <c r="CW37" s="1"/>
  <c r="V37" s="1"/>
  <c r="AJ37"/>
  <c r="CT37"/>
  <c r="S37" s="1"/>
  <c r="CV37"/>
  <c r="CX37"/>
  <c r="W37" s="1"/>
  <c r="FR37"/>
  <c r="GL37"/>
  <c r="GO37"/>
  <c r="GP37"/>
  <c r="GV37"/>
  <c r="GX37"/>
  <c r="HC37"/>
  <c r="S38"/>
  <c r="W38"/>
  <c r="AC38"/>
  <c r="AE38"/>
  <c r="AF38"/>
  <c r="AG38"/>
  <c r="CU38" s="1"/>
  <c r="T38" s="1"/>
  <c r="AH38"/>
  <c r="AI38"/>
  <c r="CW38" s="1"/>
  <c r="V38" s="1"/>
  <c r="AJ38"/>
  <c r="CT38"/>
  <c r="CV38"/>
  <c r="U38" s="1"/>
  <c r="CX38"/>
  <c r="FR38"/>
  <c r="GL38"/>
  <c r="GO38"/>
  <c r="GP38"/>
  <c r="GV38"/>
  <c r="GX38"/>
  <c r="HC38"/>
  <c r="C39"/>
  <c r="D39"/>
  <c r="I39"/>
  <c r="K39"/>
  <c r="AC39"/>
  <c r="AB39" s="1"/>
  <c r="AE39"/>
  <c r="AD39" s="1"/>
  <c r="CR39" s="1"/>
  <c r="Q39" s="1"/>
  <c r="AF39"/>
  <c r="AG39"/>
  <c r="CU39" s="1"/>
  <c r="T39" s="1"/>
  <c r="AH39"/>
  <c r="AI39"/>
  <c r="CW39" s="1"/>
  <c r="V39" s="1"/>
  <c r="AJ39"/>
  <c r="CT39"/>
  <c r="S39" s="1"/>
  <c r="CV39"/>
  <c r="U39" s="1"/>
  <c r="CX39"/>
  <c r="W39" s="1"/>
  <c r="FR39"/>
  <c r="GL39"/>
  <c r="GN39"/>
  <c r="GP39"/>
  <c r="GV39"/>
  <c r="GX39"/>
  <c r="HC39"/>
  <c r="AC40"/>
  <c r="AE40"/>
  <c r="AD40" s="1"/>
  <c r="CR40" s="1"/>
  <c r="Q40" s="1"/>
  <c r="AF40"/>
  <c r="AG40"/>
  <c r="CU40" s="1"/>
  <c r="T40" s="1"/>
  <c r="AH40"/>
  <c r="AI40"/>
  <c r="CW40" s="1"/>
  <c r="V40" s="1"/>
  <c r="AJ40"/>
  <c r="CT40"/>
  <c r="S40" s="1"/>
  <c r="CV40"/>
  <c r="U40" s="1"/>
  <c r="CX40"/>
  <c r="W40" s="1"/>
  <c r="FR40"/>
  <c r="GL40"/>
  <c r="GO40"/>
  <c r="GP40"/>
  <c r="GV40"/>
  <c r="GX40"/>
  <c r="HC40"/>
  <c r="AC41"/>
  <c r="AB41" s="1"/>
  <c r="AE41"/>
  <c r="AD41" s="1"/>
  <c r="CR41" s="1"/>
  <c r="Q41" s="1"/>
  <c r="AF41"/>
  <c r="AG41"/>
  <c r="CU41" s="1"/>
  <c r="T41" s="1"/>
  <c r="AH41"/>
  <c r="AI41"/>
  <c r="CW41" s="1"/>
  <c r="V41" s="1"/>
  <c r="AJ41"/>
  <c r="CT41"/>
  <c r="S41" s="1"/>
  <c r="CV41"/>
  <c r="U41" s="1"/>
  <c r="CX41"/>
  <c r="W41" s="1"/>
  <c r="FR41"/>
  <c r="GL41"/>
  <c r="GO41"/>
  <c r="GP41"/>
  <c r="GV41"/>
  <c r="GX41"/>
  <c r="HC41"/>
  <c r="AC42"/>
  <c r="AE42"/>
  <c r="AD42" s="1"/>
  <c r="CR42" s="1"/>
  <c r="Q42" s="1"/>
  <c r="AF42"/>
  <c r="AG42"/>
  <c r="CU42" s="1"/>
  <c r="T42" s="1"/>
  <c r="AH42"/>
  <c r="AI42"/>
  <c r="CW42" s="1"/>
  <c r="V42" s="1"/>
  <c r="AJ42"/>
  <c r="CT42"/>
  <c r="S42" s="1"/>
  <c r="CV42"/>
  <c r="U42" s="1"/>
  <c r="CX42"/>
  <c r="W42" s="1"/>
  <c r="FR42"/>
  <c r="GL42"/>
  <c r="GO42"/>
  <c r="GP42"/>
  <c r="GV42"/>
  <c r="GX42"/>
  <c r="HC42"/>
  <c r="AC43"/>
  <c r="AB43" s="1"/>
  <c r="AE43"/>
  <c r="AD43" s="1"/>
  <c r="CR43" s="1"/>
  <c r="Q43" s="1"/>
  <c r="AF43"/>
  <c r="AG43"/>
  <c r="CU43" s="1"/>
  <c r="T43" s="1"/>
  <c r="AH43"/>
  <c r="AI43"/>
  <c r="CW43" s="1"/>
  <c r="V43" s="1"/>
  <c r="AJ43"/>
  <c r="CT43"/>
  <c r="S43" s="1"/>
  <c r="CV43"/>
  <c r="U43" s="1"/>
  <c r="CX43"/>
  <c r="W43" s="1"/>
  <c r="FR43"/>
  <c r="GL43"/>
  <c r="GO43"/>
  <c r="GP43"/>
  <c r="GV43"/>
  <c r="GX43"/>
  <c r="HC43"/>
  <c r="C44"/>
  <c r="D44"/>
  <c r="AC44"/>
  <c r="AE44"/>
  <c r="AD44" s="1"/>
  <c r="CR44" s="1"/>
  <c r="Q44" s="1"/>
  <c r="AF44"/>
  <c r="AG44"/>
  <c r="CU44" s="1"/>
  <c r="T44" s="1"/>
  <c r="AH44"/>
  <c r="AI44"/>
  <c r="CW44" s="1"/>
  <c r="V44" s="1"/>
  <c r="AJ44"/>
  <c r="CT44"/>
  <c r="S44" s="1"/>
  <c r="CV44"/>
  <c r="U44" s="1"/>
  <c r="CX44"/>
  <c r="W44" s="1"/>
  <c r="FR44"/>
  <c r="GL44"/>
  <c r="GN44"/>
  <c r="GP44"/>
  <c r="GV44"/>
  <c r="GX44"/>
  <c r="HC44"/>
  <c r="AC45"/>
  <c r="AB45" s="1"/>
  <c r="AE45"/>
  <c r="AD45" s="1"/>
  <c r="CR45" s="1"/>
  <c r="Q45" s="1"/>
  <c r="AF45"/>
  <c r="AG45"/>
  <c r="CU45" s="1"/>
  <c r="T45" s="1"/>
  <c r="AH45"/>
  <c r="AI45"/>
  <c r="CW45" s="1"/>
  <c r="V45" s="1"/>
  <c r="AJ45"/>
  <c r="CT45"/>
  <c r="S45" s="1"/>
  <c r="CV45"/>
  <c r="U45" s="1"/>
  <c r="CX45"/>
  <c r="W45" s="1"/>
  <c r="FR45"/>
  <c r="GL45"/>
  <c r="GO45"/>
  <c r="GP45"/>
  <c r="GV45"/>
  <c r="GX45"/>
  <c r="HC45"/>
  <c r="C46"/>
  <c r="D46"/>
  <c r="AC46"/>
  <c r="AE46"/>
  <c r="AD46" s="1"/>
  <c r="CR46" s="1"/>
  <c r="Q46" s="1"/>
  <c r="AF46"/>
  <c r="AG46"/>
  <c r="CU46" s="1"/>
  <c r="T46" s="1"/>
  <c r="AH46"/>
  <c r="AI46"/>
  <c r="CW46" s="1"/>
  <c r="V46" s="1"/>
  <c r="AJ46"/>
  <c r="CT46"/>
  <c r="S46" s="1"/>
  <c r="CV46"/>
  <c r="U46" s="1"/>
  <c r="CX46"/>
  <c r="W46" s="1"/>
  <c r="FR46"/>
  <c r="GL46"/>
  <c r="GN46"/>
  <c r="GP46"/>
  <c r="GV46"/>
  <c r="GX46"/>
  <c r="HC46"/>
  <c r="AC47"/>
  <c r="AB47" s="1"/>
  <c r="AE47"/>
  <c r="AD47" s="1"/>
  <c r="CR47" s="1"/>
  <c r="Q47" s="1"/>
  <c r="AF47"/>
  <c r="AG47"/>
  <c r="CU47" s="1"/>
  <c r="T47" s="1"/>
  <c r="AH47"/>
  <c r="AI47"/>
  <c r="CW47" s="1"/>
  <c r="V47" s="1"/>
  <c r="AJ47"/>
  <c r="CT47"/>
  <c r="S47" s="1"/>
  <c r="CV47"/>
  <c r="U47" s="1"/>
  <c r="CX47"/>
  <c r="W47" s="1"/>
  <c r="FR47"/>
  <c r="GL47"/>
  <c r="GO47"/>
  <c r="GP47"/>
  <c r="GV47"/>
  <c r="GX47"/>
  <c r="HC47"/>
  <c r="C48"/>
  <c r="D48"/>
  <c r="AC48"/>
  <c r="AE48"/>
  <c r="AD48" s="1"/>
  <c r="CR48" s="1"/>
  <c r="Q48" s="1"/>
  <c r="AF48"/>
  <c r="AG48"/>
  <c r="CU48" s="1"/>
  <c r="T48" s="1"/>
  <c r="AH48"/>
  <c r="AI48"/>
  <c r="CW48" s="1"/>
  <c r="V48" s="1"/>
  <c r="AJ48"/>
  <c r="CT48"/>
  <c r="S48" s="1"/>
  <c r="CV48"/>
  <c r="U48" s="1"/>
  <c r="CX48"/>
  <c r="W48" s="1"/>
  <c r="FR48"/>
  <c r="GL48"/>
  <c r="GN48"/>
  <c r="GP48"/>
  <c r="GV48"/>
  <c r="GX48"/>
  <c r="HC48"/>
  <c r="AC49"/>
  <c r="AB49" s="1"/>
  <c r="AE49"/>
  <c r="AD49" s="1"/>
  <c r="CR49" s="1"/>
  <c r="Q49" s="1"/>
  <c r="AF49"/>
  <c r="AG49"/>
  <c r="CU49" s="1"/>
  <c r="T49" s="1"/>
  <c r="AH49"/>
  <c r="AI49"/>
  <c r="CW49" s="1"/>
  <c r="V49" s="1"/>
  <c r="AJ49"/>
  <c r="CT49"/>
  <c r="S49" s="1"/>
  <c r="CV49"/>
  <c r="U49" s="1"/>
  <c r="CX49"/>
  <c r="W49" s="1"/>
  <c r="FR49"/>
  <c r="GL49"/>
  <c r="GO49"/>
  <c r="GP49"/>
  <c r="GV49"/>
  <c r="GX49"/>
  <c r="HC49"/>
  <c r="C50"/>
  <c r="D50"/>
  <c r="I50"/>
  <c r="K50"/>
  <c r="AC50"/>
  <c r="AE50"/>
  <c r="AD50" s="1"/>
  <c r="CR50" s="1"/>
  <c r="Q50" s="1"/>
  <c r="AF50"/>
  <c r="AG50"/>
  <c r="CU50" s="1"/>
  <c r="T50" s="1"/>
  <c r="AH50"/>
  <c r="AI50"/>
  <c r="CW50" s="1"/>
  <c r="V50" s="1"/>
  <c r="AJ50"/>
  <c r="CT50"/>
  <c r="S50" s="1"/>
  <c r="CV50"/>
  <c r="U50" s="1"/>
  <c r="CX50"/>
  <c r="W50" s="1"/>
  <c r="FR50"/>
  <c r="GL50"/>
  <c r="GN50"/>
  <c r="GP50"/>
  <c r="GV50"/>
  <c r="GX50"/>
  <c r="HC50"/>
  <c r="U51"/>
  <c r="AC51"/>
  <c r="AE51"/>
  <c r="AF51"/>
  <c r="AG51"/>
  <c r="CU51" s="1"/>
  <c r="T51" s="1"/>
  <c r="AH51"/>
  <c r="AI51"/>
  <c r="CW51" s="1"/>
  <c r="V51" s="1"/>
  <c r="AJ51"/>
  <c r="CT51"/>
  <c r="S51" s="1"/>
  <c r="CV51"/>
  <c r="CX51"/>
  <c r="W51" s="1"/>
  <c r="FR51"/>
  <c r="GL51"/>
  <c r="GO51"/>
  <c r="GP51"/>
  <c r="GV51"/>
  <c r="GX51"/>
  <c r="HC51"/>
  <c r="S52"/>
  <c r="W52"/>
  <c r="AC52"/>
  <c r="AE52"/>
  <c r="AF52"/>
  <c r="AG52"/>
  <c r="CU52" s="1"/>
  <c r="T52" s="1"/>
  <c r="AH52"/>
  <c r="AI52"/>
  <c r="CW52" s="1"/>
  <c r="V52" s="1"/>
  <c r="AJ52"/>
  <c r="CT52"/>
  <c r="CV52"/>
  <c r="U52" s="1"/>
  <c r="CX52"/>
  <c r="FR52"/>
  <c r="GL52"/>
  <c r="GO52"/>
  <c r="GP52"/>
  <c r="GV52"/>
  <c r="GX52"/>
  <c r="HC52"/>
  <c r="C53"/>
  <c r="D53"/>
  <c r="AC53"/>
  <c r="AE53"/>
  <c r="AD53" s="1"/>
  <c r="CR53" s="1"/>
  <c r="Q53" s="1"/>
  <c r="AF53"/>
  <c r="AG53"/>
  <c r="CU53" s="1"/>
  <c r="T53" s="1"/>
  <c r="AH53"/>
  <c r="AI53"/>
  <c r="CW53" s="1"/>
  <c r="V53" s="1"/>
  <c r="AJ53"/>
  <c r="CT53"/>
  <c r="S53" s="1"/>
  <c r="CV53"/>
  <c r="U53" s="1"/>
  <c r="CX53"/>
  <c r="W53" s="1"/>
  <c r="FR53"/>
  <c r="GL53"/>
  <c r="GN53"/>
  <c r="GP53"/>
  <c r="GV53"/>
  <c r="GX53"/>
  <c r="HC53"/>
  <c r="AC54"/>
  <c r="AB54" s="1"/>
  <c r="AE54"/>
  <c r="AD54" s="1"/>
  <c r="CR54" s="1"/>
  <c r="Q54" s="1"/>
  <c r="AF54"/>
  <c r="AG54"/>
  <c r="CU54" s="1"/>
  <c r="T54" s="1"/>
  <c r="AH54"/>
  <c r="AI54"/>
  <c r="CW54" s="1"/>
  <c r="V54" s="1"/>
  <c r="AJ54"/>
  <c r="CT54"/>
  <c r="S54" s="1"/>
  <c r="CV54"/>
  <c r="U54" s="1"/>
  <c r="CX54"/>
  <c r="W54" s="1"/>
  <c r="FR54"/>
  <c r="GL54"/>
  <c r="GO54"/>
  <c r="GP54"/>
  <c r="GV54"/>
  <c r="GX54"/>
  <c r="HC54"/>
  <c r="C55"/>
  <c r="D55"/>
  <c r="AC55"/>
  <c r="AE55"/>
  <c r="AD55" s="1"/>
  <c r="CR55" s="1"/>
  <c r="Q55" s="1"/>
  <c r="AF55"/>
  <c r="AG55"/>
  <c r="CU55" s="1"/>
  <c r="T55" s="1"/>
  <c r="AH55"/>
  <c r="AI55"/>
  <c r="CW55" s="1"/>
  <c r="V55" s="1"/>
  <c r="AJ55"/>
  <c r="CT55"/>
  <c r="S55" s="1"/>
  <c r="CV55"/>
  <c r="U55" s="1"/>
  <c r="CX55"/>
  <c r="W55" s="1"/>
  <c r="FR55"/>
  <c r="GL55"/>
  <c r="GN55"/>
  <c r="GP55"/>
  <c r="GV55"/>
  <c r="GX55"/>
  <c r="HC55"/>
  <c r="AC56"/>
  <c r="AB56" s="1"/>
  <c r="AE56"/>
  <c r="AD56" s="1"/>
  <c r="CR56" s="1"/>
  <c r="Q56" s="1"/>
  <c r="AF56"/>
  <c r="AG56"/>
  <c r="CU56" s="1"/>
  <c r="T56" s="1"/>
  <c r="AH56"/>
  <c r="AI56"/>
  <c r="CW56" s="1"/>
  <c r="V56" s="1"/>
  <c r="AJ56"/>
  <c r="CT56"/>
  <c r="S56" s="1"/>
  <c r="CV56"/>
  <c r="U56" s="1"/>
  <c r="CX56"/>
  <c r="W56" s="1"/>
  <c r="FR56"/>
  <c r="GL56"/>
  <c r="GO56"/>
  <c r="GP56"/>
  <c r="GV56"/>
  <c r="GX56"/>
  <c r="HC56"/>
  <c r="C57"/>
  <c r="D57"/>
  <c r="AC57"/>
  <c r="AE57"/>
  <c r="AD57" s="1"/>
  <c r="CR57" s="1"/>
  <c r="Q57" s="1"/>
  <c r="AF57"/>
  <c r="AG57"/>
  <c r="CU57" s="1"/>
  <c r="T57" s="1"/>
  <c r="AH57"/>
  <c r="AI57"/>
  <c r="CW57" s="1"/>
  <c r="V57" s="1"/>
  <c r="AJ57"/>
  <c r="CT57"/>
  <c r="S57" s="1"/>
  <c r="CV57"/>
  <c r="U57" s="1"/>
  <c r="CX57"/>
  <c r="W57" s="1"/>
  <c r="FR57"/>
  <c r="GL57"/>
  <c r="GN57"/>
  <c r="GP57"/>
  <c r="GV57"/>
  <c r="GX57"/>
  <c r="HC57"/>
  <c r="AC58"/>
  <c r="AB58" s="1"/>
  <c r="AE58"/>
  <c r="AD58" s="1"/>
  <c r="CR58" s="1"/>
  <c r="Q58" s="1"/>
  <c r="AF58"/>
  <c r="AG58"/>
  <c r="CU58" s="1"/>
  <c r="T58" s="1"/>
  <c r="AH58"/>
  <c r="AI58"/>
  <c r="CW58" s="1"/>
  <c r="V58" s="1"/>
  <c r="AJ58"/>
  <c r="CT58"/>
  <c r="S58" s="1"/>
  <c r="CV58"/>
  <c r="U58" s="1"/>
  <c r="CX58"/>
  <c r="W58" s="1"/>
  <c r="FR58"/>
  <c r="GL58"/>
  <c r="GO58"/>
  <c r="GP58"/>
  <c r="GV58"/>
  <c r="GX58"/>
  <c r="HC58"/>
  <c r="C59"/>
  <c r="D59"/>
  <c r="AC59"/>
  <c r="AE59"/>
  <c r="AD59" s="1"/>
  <c r="CR59" s="1"/>
  <c r="Q59" s="1"/>
  <c r="AF59"/>
  <c r="AG59"/>
  <c r="CU59" s="1"/>
  <c r="T59" s="1"/>
  <c r="AH59"/>
  <c r="AI59"/>
  <c r="CW59" s="1"/>
  <c r="V59" s="1"/>
  <c r="AJ59"/>
  <c r="CT59"/>
  <c r="S59" s="1"/>
  <c r="CV59"/>
  <c r="U59" s="1"/>
  <c r="CX59"/>
  <c r="W59" s="1"/>
  <c r="FR59"/>
  <c r="GL59"/>
  <c r="GN59"/>
  <c r="GP59"/>
  <c r="GV59"/>
  <c r="GX59"/>
  <c r="HC59"/>
  <c r="AC60"/>
  <c r="AB60" s="1"/>
  <c r="AE60"/>
  <c r="AD60" s="1"/>
  <c r="CR60" s="1"/>
  <c r="Q60" s="1"/>
  <c r="AF60"/>
  <c r="AG60"/>
  <c r="CU60" s="1"/>
  <c r="T60" s="1"/>
  <c r="AH60"/>
  <c r="AI60"/>
  <c r="CW60" s="1"/>
  <c r="V60" s="1"/>
  <c r="AJ60"/>
  <c r="CT60"/>
  <c r="S60" s="1"/>
  <c r="CV60"/>
  <c r="U60" s="1"/>
  <c r="CX60"/>
  <c r="W60" s="1"/>
  <c r="FR60"/>
  <c r="GL60"/>
  <c r="GO60"/>
  <c r="GP60"/>
  <c r="GV60"/>
  <c r="GX60"/>
  <c r="HC60"/>
  <c r="AC61"/>
  <c r="AE61"/>
  <c r="AD61" s="1"/>
  <c r="CR61" s="1"/>
  <c r="Q61" s="1"/>
  <c r="AF61"/>
  <c r="AG61"/>
  <c r="CU61" s="1"/>
  <c r="T61" s="1"/>
  <c r="AH61"/>
  <c r="AI61"/>
  <c r="CW61" s="1"/>
  <c r="V61" s="1"/>
  <c r="AJ61"/>
  <c r="CT61"/>
  <c r="S61" s="1"/>
  <c r="CV61"/>
  <c r="U61" s="1"/>
  <c r="CX61"/>
  <c r="W61" s="1"/>
  <c r="FR61"/>
  <c r="GL61"/>
  <c r="GO61"/>
  <c r="GP61"/>
  <c r="GV61"/>
  <c r="GX61"/>
  <c r="HC61"/>
  <c r="C62"/>
  <c r="D62"/>
  <c r="AC62"/>
  <c r="AB62" s="1"/>
  <c r="AE62"/>
  <c r="AD62" s="1"/>
  <c r="CR62" s="1"/>
  <c r="Q62" s="1"/>
  <c r="AF62"/>
  <c r="AG62"/>
  <c r="CU62" s="1"/>
  <c r="T62" s="1"/>
  <c r="AH62"/>
  <c r="AI62"/>
  <c r="CW62" s="1"/>
  <c r="V62" s="1"/>
  <c r="AJ62"/>
  <c r="CT62"/>
  <c r="S62" s="1"/>
  <c r="CV62"/>
  <c r="U62" s="1"/>
  <c r="CX62"/>
  <c r="W62" s="1"/>
  <c r="FR62"/>
  <c r="GL62"/>
  <c r="GN62"/>
  <c r="GP62"/>
  <c r="GV62"/>
  <c r="GX62"/>
  <c r="HC62"/>
  <c r="AC63"/>
  <c r="AE63"/>
  <c r="AD63" s="1"/>
  <c r="CR63" s="1"/>
  <c r="Q63" s="1"/>
  <c r="AF63"/>
  <c r="AG63"/>
  <c r="CU63" s="1"/>
  <c r="T63" s="1"/>
  <c r="AH63"/>
  <c r="AI63"/>
  <c r="CW63" s="1"/>
  <c r="V63" s="1"/>
  <c r="AJ63"/>
  <c r="CT63"/>
  <c r="S63" s="1"/>
  <c r="CV63"/>
  <c r="U63" s="1"/>
  <c r="CX63"/>
  <c r="W63" s="1"/>
  <c r="FR63"/>
  <c r="GL63"/>
  <c r="GO63"/>
  <c r="GP63"/>
  <c r="GV63"/>
  <c r="GX63"/>
  <c r="HC63"/>
  <c r="C64"/>
  <c r="D64"/>
  <c r="AC64"/>
  <c r="AB64" s="1"/>
  <c r="AE64"/>
  <c r="AD64" s="1"/>
  <c r="CR64" s="1"/>
  <c r="Q64" s="1"/>
  <c r="AF64"/>
  <c r="AG64"/>
  <c r="CU64" s="1"/>
  <c r="T64" s="1"/>
  <c r="AH64"/>
  <c r="AI64"/>
  <c r="CW64" s="1"/>
  <c r="V64" s="1"/>
  <c r="AJ64"/>
  <c r="CT64"/>
  <c r="S64" s="1"/>
  <c r="CV64"/>
  <c r="U64" s="1"/>
  <c r="CX64"/>
  <c r="W64" s="1"/>
  <c r="FR64"/>
  <c r="GL64"/>
  <c r="GN64"/>
  <c r="GP64"/>
  <c r="GV64"/>
  <c r="GX64"/>
  <c r="HC64"/>
  <c r="AC65"/>
  <c r="AE65"/>
  <c r="AD65" s="1"/>
  <c r="CR65" s="1"/>
  <c r="Q65" s="1"/>
  <c r="AF65"/>
  <c r="AG65"/>
  <c r="CU65" s="1"/>
  <c r="T65" s="1"/>
  <c r="AH65"/>
  <c r="AI65"/>
  <c r="CW65" s="1"/>
  <c r="V65" s="1"/>
  <c r="AJ65"/>
  <c r="CT65"/>
  <c r="S65" s="1"/>
  <c r="CV65"/>
  <c r="U65" s="1"/>
  <c r="CX65"/>
  <c r="W65" s="1"/>
  <c r="FR65"/>
  <c r="GL65"/>
  <c r="GO65"/>
  <c r="GP65"/>
  <c r="GV65"/>
  <c r="GX65"/>
  <c r="HC65"/>
  <c r="C66"/>
  <c r="D66"/>
  <c r="I66"/>
  <c r="K66"/>
  <c r="AC66"/>
  <c r="AB66" s="1"/>
  <c r="AE66"/>
  <c r="AD66" s="1"/>
  <c r="CR66" s="1"/>
  <c r="Q66" s="1"/>
  <c r="AF66"/>
  <c r="AG66"/>
  <c r="CU66" s="1"/>
  <c r="T66" s="1"/>
  <c r="AH66"/>
  <c r="AI66"/>
  <c r="CW66" s="1"/>
  <c r="V66" s="1"/>
  <c r="AJ66"/>
  <c r="CT66"/>
  <c r="S66" s="1"/>
  <c r="CV66"/>
  <c r="U66" s="1"/>
  <c r="CX66"/>
  <c r="W66" s="1"/>
  <c r="FR66"/>
  <c r="GL66"/>
  <c r="GN66"/>
  <c r="GP66"/>
  <c r="GV66"/>
  <c r="GX66"/>
  <c r="HC66"/>
  <c r="AC67"/>
  <c r="AE67"/>
  <c r="AD67" s="1"/>
  <c r="CR67" s="1"/>
  <c r="Q67" s="1"/>
  <c r="AF67"/>
  <c r="AG67"/>
  <c r="CU67" s="1"/>
  <c r="T67" s="1"/>
  <c r="AH67"/>
  <c r="AI67"/>
  <c r="CW67" s="1"/>
  <c r="V67" s="1"/>
  <c r="AJ67"/>
  <c r="CT67"/>
  <c r="S67" s="1"/>
  <c r="CV67"/>
  <c r="U67" s="1"/>
  <c r="CX67"/>
  <c r="W67" s="1"/>
  <c r="FR67"/>
  <c r="GL67"/>
  <c r="GO67"/>
  <c r="GP67"/>
  <c r="GV67"/>
  <c r="GX67"/>
  <c r="HC67"/>
  <c r="C68"/>
  <c r="D68"/>
  <c r="I68"/>
  <c r="K68"/>
  <c r="AC68"/>
  <c r="AB68" s="1"/>
  <c r="AE68"/>
  <c r="AD68" s="1"/>
  <c r="CR68" s="1"/>
  <c r="Q68" s="1"/>
  <c r="AF68"/>
  <c r="AG68"/>
  <c r="CU68" s="1"/>
  <c r="T68" s="1"/>
  <c r="AH68"/>
  <c r="AI68"/>
  <c r="CW68" s="1"/>
  <c r="V68" s="1"/>
  <c r="AJ68"/>
  <c r="CT68"/>
  <c r="S68" s="1"/>
  <c r="CV68"/>
  <c r="U68" s="1"/>
  <c r="CX68"/>
  <c r="W68" s="1"/>
  <c r="FR68"/>
  <c r="GL68"/>
  <c r="GN68"/>
  <c r="GP68"/>
  <c r="GV68"/>
  <c r="GX68"/>
  <c r="HC68"/>
  <c r="AC69"/>
  <c r="AE69"/>
  <c r="AD69" s="1"/>
  <c r="CR69" s="1"/>
  <c r="Q69" s="1"/>
  <c r="AF69"/>
  <c r="AG69"/>
  <c r="CU69" s="1"/>
  <c r="T69" s="1"/>
  <c r="AH69"/>
  <c r="AI69"/>
  <c r="CW69" s="1"/>
  <c r="V69" s="1"/>
  <c r="AJ69"/>
  <c r="CT69"/>
  <c r="S69" s="1"/>
  <c r="CV69"/>
  <c r="U69" s="1"/>
  <c r="CX69"/>
  <c r="W69" s="1"/>
  <c r="FR69"/>
  <c r="GL69"/>
  <c r="GO69"/>
  <c r="GP69"/>
  <c r="GV69"/>
  <c r="GX69"/>
  <c r="HC69"/>
  <c r="C70"/>
  <c r="D70"/>
  <c r="I70"/>
  <c r="K70"/>
  <c r="AC70"/>
  <c r="AB70" s="1"/>
  <c r="AE70"/>
  <c r="AD70" s="1"/>
  <c r="CR70" s="1"/>
  <c r="Q70" s="1"/>
  <c r="AF70"/>
  <c r="AG70"/>
  <c r="CU70" s="1"/>
  <c r="T70" s="1"/>
  <c r="AH70"/>
  <c r="AI70"/>
  <c r="CW70" s="1"/>
  <c r="V70" s="1"/>
  <c r="AJ70"/>
  <c r="CT70"/>
  <c r="S70" s="1"/>
  <c r="CV70"/>
  <c r="U70" s="1"/>
  <c r="CX70"/>
  <c r="W70" s="1"/>
  <c r="FR70"/>
  <c r="GL70"/>
  <c r="GN70"/>
  <c r="GP70"/>
  <c r="GV70"/>
  <c r="GX70"/>
  <c r="HC70"/>
  <c r="AC71"/>
  <c r="AE71"/>
  <c r="AD71" s="1"/>
  <c r="CR71" s="1"/>
  <c r="Q71" s="1"/>
  <c r="AF71"/>
  <c r="AG71"/>
  <c r="CU71" s="1"/>
  <c r="T71" s="1"/>
  <c r="AH71"/>
  <c r="AI71"/>
  <c r="CW71" s="1"/>
  <c r="V71" s="1"/>
  <c r="AJ71"/>
  <c r="CT71"/>
  <c r="S71" s="1"/>
  <c r="CV71"/>
  <c r="U71" s="1"/>
  <c r="CX71"/>
  <c r="W71" s="1"/>
  <c r="FR71"/>
  <c r="GL71"/>
  <c r="GO71"/>
  <c r="GP71"/>
  <c r="GV71"/>
  <c r="GX71"/>
  <c r="HC71"/>
  <c r="AC72"/>
  <c r="AB72" s="1"/>
  <c r="AE72"/>
  <c r="AD72" s="1"/>
  <c r="CR72" s="1"/>
  <c r="Q72" s="1"/>
  <c r="AF72"/>
  <c r="AG72"/>
  <c r="CU72" s="1"/>
  <c r="T72" s="1"/>
  <c r="AH72"/>
  <c r="AI72"/>
  <c r="CW72" s="1"/>
  <c r="V72" s="1"/>
  <c r="AJ72"/>
  <c r="CT72"/>
  <c r="S72" s="1"/>
  <c r="CV72"/>
  <c r="U72" s="1"/>
  <c r="CX72"/>
  <c r="W72" s="1"/>
  <c r="FR72"/>
  <c r="GL72"/>
  <c r="GO72"/>
  <c r="GP72"/>
  <c r="GV72"/>
  <c r="GX72"/>
  <c r="HC72"/>
  <c r="AC73"/>
  <c r="AE73"/>
  <c r="AD73" s="1"/>
  <c r="CR73" s="1"/>
  <c r="Q73" s="1"/>
  <c r="AF73"/>
  <c r="AG73"/>
  <c r="CU73" s="1"/>
  <c r="T73" s="1"/>
  <c r="AH73"/>
  <c r="AI73"/>
  <c r="CW73" s="1"/>
  <c r="V73" s="1"/>
  <c r="AJ73"/>
  <c r="CT73"/>
  <c r="S73" s="1"/>
  <c r="CV73"/>
  <c r="U73" s="1"/>
  <c r="CX73"/>
  <c r="W73" s="1"/>
  <c r="FR73"/>
  <c r="GL73"/>
  <c r="GO73"/>
  <c r="GP73"/>
  <c r="GV73"/>
  <c r="GX73"/>
  <c r="HC73"/>
  <c r="AC74"/>
  <c r="AB74" s="1"/>
  <c r="AE74"/>
  <c r="AD74" s="1"/>
  <c r="CR74" s="1"/>
  <c r="Q74" s="1"/>
  <c r="AF74"/>
  <c r="AG74"/>
  <c r="CU74" s="1"/>
  <c r="T74" s="1"/>
  <c r="AH74"/>
  <c r="AI74"/>
  <c r="CW74" s="1"/>
  <c r="V74" s="1"/>
  <c r="AJ74"/>
  <c r="CT74"/>
  <c r="S74" s="1"/>
  <c r="CV74"/>
  <c r="U74" s="1"/>
  <c r="CX74"/>
  <c r="W74" s="1"/>
  <c r="FR74"/>
  <c r="GL74"/>
  <c r="GO74"/>
  <c r="GP74"/>
  <c r="GV74"/>
  <c r="GX74"/>
  <c r="HC74"/>
  <c r="AC75"/>
  <c r="AE75"/>
  <c r="AD75" s="1"/>
  <c r="CR75" s="1"/>
  <c r="Q75" s="1"/>
  <c r="AF75"/>
  <c r="AG75"/>
  <c r="CU75" s="1"/>
  <c r="T75" s="1"/>
  <c r="AH75"/>
  <c r="AI75"/>
  <c r="CW75" s="1"/>
  <c r="V75" s="1"/>
  <c r="AJ75"/>
  <c r="CT75"/>
  <c r="S75" s="1"/>
  <c r="CV75"/>
  <c r="U75" s="1"/>
  <c r="CX75"/>
  <c r="W75" s="1"/>
  <c r="FR75"/>
  <c r="GL75"/>
  <c r="GO75"/>
  <c r="GP75"/>
  <c r="GV75"/>
  <c r="GX75"/>
  <c r="HC75"/>
  <c r="C76"/>
  <c r="D76"/>
  <c r="AC76"/>
  <c r="AB76" s="1"/>
  <c r="AE76"/>
  <c r="AD76" s="1"/>
  <c r="CR76" s="1"/>
  <c r="Q76" s="1"/>
  <c r="AF76"/>
  <c r="AG76"/>
  <c r="CU76" s="1"/>
  <c r="T76" s="1"/>
  <c r="AH76"/>
  <c r="AI76"/>
  <c r="CW76" s="1"/>
  <c r="V76" s="1"/>
  <c r="AJ76"/>
  <c r="CT76"/>
  <c r="S76" s="1"/>
  <c r="CV76"/>
  <c r="U76" s="1"/>
  <c r="CX76"/>
  <c r="W76" s="1"/>
  <c r="FR76"/>
  <c r="GL76"/>
  <c r="GN76"/>
  <c r="GP76"/>
  <c r="GV76"/>
  <c r="GX76"/>
  <c r="HC76"/>
  <c r="AC77"/>
  <c r="AE77"/>
  <c r="AD77" s="1"/>
  <c r="CR77" s="1"/>
  <c r="Q77" s="1"/>
  <c r="AF77"/>
  <c r="AG77"/>
  <c r="CU77" s="1"/>
  <c r="T77" s="1"/>
  <c r="AH77"/>
  <c r="AI77"/>
  <c r="CW77" s="1"/>
  <c r="V77" s="1"/>
  <c r="AJ77"/>
  <c r="CT77"/>
  <c r="S77" s="1"/>
  <c r="CV77"/>
  <c r="U77" s="1"/>
  <c r="CX77"/>
  <c r="W77" s="1"/>
  <c r="FR77"/>
  <c r="GL77"/>
  <c r="GO77"/>
  <c r="GP77"/>
  <c r="GV77"/>
  <c r="GX77"/>
  <c r="HC77"/>
  <c r="AC78"/>
  <c r="AB78" s="1"/>
  <c r="AE78"/>
  <c r="AD78" s="1"/>
  <c r="CR78" s="1"/>
  <c r="Q78" s="1"/>
  <c r="AF78"/>
  <c r="AG78"/>
  <c r="CU78" s="1"/>
  <c r="T78" s="1"/>
  <c r="AH78"/>
  <c r="AI78"/>
  <c r="CW78" s="1"/>
  <c r="V78" s="1"/>
  <c r="AJ78"/>
  <c r="CT78"/>
  <c r="S78" s="1"/>
  <c r="CV78"/>
  <c r="U78" s="1"/>
  <c r="CX78"/>
  <c r="W78" s="1"/>
  <c r="FR78"/>
  <c r="GL78"/>
  <c r="GO78"/>
  <c r="GP78"/>
  <c r="GV78"/>
  <c r="GX78"/>
  <c r="HC78"/>
  <c r="AC79"/>
  <c r="AE79"/>
  <c r="AD79" s="1"/>
  <c r="CR79" s="1"/>
  <c r="Q79" s="1"/>
  <c r="AF79"/>
  <c r="AG79"/>
  <c r="CU79" s="1"/>
  <c r="T79" s="1"/>
  <c r="AH79"/>
  <c r="AI79"/>
  <c r="CW79" s="1"/>
  <c r="V79" s="1"/>
  <c r="AJ79"/>
  <c r="CT79"/>
  <c r="S79" s="1"/>
  <c r="CV79"/>
  <c r="U79" s="1"/>
  <c r="CX79"/>
  <c r="W79" s="1"/>
  <c r="FR79"/>
  <c r="GL79"/>
  <c r="GO79"/>
  <c r="GP79"/>
  <c r="GV79"/>
  <c r="GX79"/>
  <c r="HC79"/>
  <c r="AC80"/>
  <c r="AB80" s="1"/>
  <c r="AE80"/>
  <c r="AD80" s="1"/>
  <c r="CR80" s="1"/>
  <c r="Q80" s="1"/>
  <c r="AF80"/>
  <c r="AG80"/>
  <c r="CU80" s="1"/>
  <c r="T80" s="1"/>
  <c r="AH80"/>
  <c r="AI80"/>
  <c r="CW80" s="1"/>
  <c r="V80" s="1"/>
  <c r="AJ80"/>
  <c r="CT80"/>
  <c r="S80" s="1"/>
  <c r="CV80"/>
  <c r="U80" s="1"/>
  <c r="CX80"/>
  <c r="W80" s="1"/>
  <c r="FR80"/>
  <c r="GL80"/>
  <c r="GO80"/>
  <c r="GP80"/>
  <c r="GV80"/>
  <c r="GX80"/>
  <c r="HC80"/>
  <c r="C81"/>
  <c r="D81"/>
  <c r="AC81"/>
  <c r="AE81"/>
  <c r="AD81" s="1"/>
  <c r="CR81" s="1"/>
  <c r="Q81" s="1"/>
  <c r="AF81"/>
  <c r="AG81"/>
  <c r="CU81" s="1"/>
  <c r="T81" s="1"/>
  <c r="AH81"/>
  <c r="AI81"/>
  <c r="CW81" s="1"/>
  <c r="V81" s="1"/>
  <c r="AJ81"/>
  <c r="CT81"/>
  <c r="S81" s="1"/>
  <c r="CV81"/>
  <c r="U81" s="1"/>
  <c r="CX81"/>
  <c r="W81" s="1"/>
  <c r="FR81"/>
  <c r="GL81"/>
  <c r="GN81"/>
  <c r="GP81"/>
  <c r="GV81"/>
  <c r="GX81"/>
  <c r="HC81"/>
  <c r="AC82"/>
  <c r="AB82" s="1"/>
  <c r="AE82"/>
  <c r="AD82" s="1"/>
  <c r="CR82" s="1"/>
  <c r="Q82" s="1"/>
  <c r="AF82"/>
  <c r="AG82"/>
  <c r="CU82" s="1"/>
  <c r="T82" s="1"/>
  <c r="AH82"/>
  <c r="AI82"/>
  <c r="CW82" s="1"/>
  <c r="V82" s="1"/>
  <c r="AJ82"/>
  <c r="CT82"/>
  <c r="S82" s="1"/>
  <c r="CV82"/>
  <c r="U82" s="1"/>
  <c r="CX82"/>
  <c r="W82" s="1"/>
  <c r="FR82"/>
  <c r="GL82"/>
  <c r="GO82"/>
  <c r="GP82"/>
  <c r="GV82"/>
  <c r="GX82"/>
  <c r="HC82"/>
  <c r="AC83"/>
  <c r="AE83"/>
  <c r="AD83" s="1"/>
  <c r="CR83" s="1"/>
  <c r="Q83" s="1"/>
  <c r="AF83"/>
  <c r="AG83"/>
  <c r="CU83" s="1"/>
  <c r="T83" s="1"/>
  <c r="AH83"/>
  <c r="AI83"/>
  <c r="CW83" s="1"/>
  <c r="V83" s="1"/>
  <c r="AJ83"/>
  <c r="CT83"/>
  <c r="S83" s="1"/>
  <c r="CV83"/>
  <c r="U83" s="1"/>
  <c r="CX83"/>
  <c r="W83" s="1"/>
  <c r="FR83"/>
  <c r="GL83"/>
  <c r="GO83"/>
  <c r="GP83"/>
  <c r="GV83"/>
  <c r="GX83"/>
  <c r="HC83"/>
  <c r="C84"/>
  <c r="D84"/>
  <c r="AC84"/>
  <c r="AB84" s="1"/>
  <c r="AE84"/>
  <c r="AD84" s="1"/>
  <c r="CR84" s="1"/>
  <c r="Q84" s="1"/>
  <c r="AF84"/>
  <c r="AG84"/>
  <c r="CU84" s="1"/>
  <c r="T84" s="1"/>
  <c r="AH84"/>
  <c r="AI84"/>
  <c r="CW84" s="1"/>
  <c r="V84" s="1"/>
  <c r="AJ84"/>
  <c r="CT84"/>
  <c r="S84" s="1"/>
  <c r="CV84"/>
  <c r="U84" s="1"/>
  <c r="CX84"/>
  <c r="W84" s="1"/>
  <c r="FR84"/>
  <c r="GL84"/>
  <c r="GN84"/>
  <c r="GP84"/>
  <c r="GV84"/>
  <c r="GX84"/>
  <c r="HC84"/>
  <c r="AC85"/>
  <c r="AE85"/>
  <c r="AD85" s="1"/>
  <c r="CR85" s="1"/>
  <c r="Q85" s="1"/>
  <c r="AF85"/>
  <c r="AG85"/>
  <c r="CU85" s="1"/>
  <c r="T85" s="1"/>
  <c r="AH85"/>
  <c r="AI85"/>
  <c r="CW85" s="1"/>
  <c r="V85" s="1"/>
  <c r="AJ85"/>
  <c r="CT85"/>
  <c r="S85" s="1"/>
  <c r="CV85"/>
  <c r="U85" s="1"/>
  <c r="CX85"/>
  <c r="W85" s="1"/>
  <c r="FR85"/>
  <c r="GL85"/>
  <c r="GO85"/>
  <c r="GP85"/>
  <c r="GV85"/>
  <c r="GX85"/>
  <c r="HC85"/>
  <c r="C86"/>
  <c r="D86"/>
  <c r="AC86"/>
  <c r="AE86"/>
  <c r="AF86"/>
  <c r="AG86"/>
  <c r="CU86" s="1"/>
  <c r="T86" s="1"/>
  <c r="AH86"/>
  <c r="AI86"/>
  <c r="CW86" s="1"/>
  <c r="V86" s="1"/>
  <c r="AJ86"/>
  <c r="CT86"/>
  <c r="S86" s="1"/>
  <c r="CV86"/>
  <c r="U86" s="1"/>
  <c r="CX86"/>
  <c r="W86" s="1"/>
  <c r="FR86"/>
  <c r="GL86"/>
  <c r="GN86"/>
  <c r="GP86"/>
  <c r="GV86"/>
  <c r="GX86"/>
  <c r="HC86"/>
  <c r="S87"/>
  <c r="W87"/>
  <c r="AC87"/>
  <c r="AE87"/>
  <c r="AF87"/>
  <c r="AG87"/>
  <c r="CU87" s="1"/>
  <c r="T87" s="1"/>
  <c r="AH87"/>
  <c r="AI87"/>
  <c r="CW87" s="1"/>
  <c r="V87" s="1"/>
  <c r="AJ87"/>
  <c r="CT87"/>
  <c r="CV87"/>
  <c r="U87" s="1"/>
  <c r="CX87"/>
  <c r="FR87"/>
  <c r="GL87"/>
  <c r="GO87"/>
  <c r="GP87"/>
  <c r="GV87"/>
  <c r="GX87"/>
  <c r="HC87"/>
  <c r="C88"/>
  <c r="D88"/>
  <c r="U88"/>
  <c r="AC88"/>
  <c r="AE88"/>
  <c r="AF88"/>
  <c r="AG88"/>
  <c r="CU88" s="1"/>
  <c r="T88" s="1"/>
  <c r="AH88"/>
  <c r="AI88"/>
  <c r="CW88" s="1"/>
  <c r="V88" s="1"/>
  <c r="AJ88"/>
  <c r="CT88"/>
  <c r="S88" s="1"/>
  <c r="CV88"/>
  <c r="CX88"/>
  <c r="W88" s="1"/>
  <c r="FR88"/>
  <c r="GL88"/>
  <c r="GN88"/>
  <c r="GP88"/>
  <c r="GV88"/>
  <c r="GX88"/>
  <c r="HC88"/>
  <c r="U89"/>
  <c r="AC89"/>
  <c r="AE89"/>
  <c r="AF89"/>
  <c r="AG89"/>
  <c r="CU89" s="1"/>
  <c r="T89" s="1"/>
  <c r="AH89"/>
  <c r="AI89"/>
  <c r="CW89" s="1"/>
  <c r="V89" s="1"/>
  <c r="AJ89"/>
  <c r="CT89"/>
  <c r="S89" s="1"/>
  <c r="CV89"/>
  <c r="CX89"/>
  <c r="W89" s="1"/>
  <c r="FR89"/>
  <c r="GL89"/>
  <c r="GO89"/>
  <c r="GP89"/>
  <c r="GV89"/>
  <c r="GX89"/>
  <c r="HC89"/>
  <c r="AC90"/>
  <c r="AE90"/>
  <c r="AD90" s="1"/>
  <c r="CR90" s="1"/>
  <c r="Q90" s="1"/>
  <c r="AF90"/>
  <c r="AG90"/>
  <c r="CU90" s="1"/>
  <c r="T90" s="1"/>
  <c r="AH90"/>
  <c r="AI90"/>
  <c r="CW90" s="1"/>
  <c r="V90" s="1"/>
  <c r="AJ90"/>
  <c r="CT90"/>
  <c r="S90" s="1"/>
  <c r="CV90"/>
  <c r="U90" s="1"/>
  <c r="CX90"/>
  <c r="W90" s="1"/>
  <c r="FR90"/>
  <c r="GL90"/>
  <c r="GO90"/>
  <c r="GP90"/>
  <c r="GV90"/>
  <c r="GX90"/>
  <c r="HC90"/>
  <c r="C91"/>
  <c r="D91"/>
  <c r="AC91"/>
  <c r="AB91" s="1"/>
  <c r="AE91"/>
  <c r="AD91" s="1"/>
  <c r="CR91" s="1"/>
  <c r="Q91" s="1"/>
  <c r="AF91"/>
  <c r="AG91"/>
  <c r="CU91" s="1"/>
  <c r="T91" s="1"/>
  <c r="AH91"/>
  <c r="AI91"/>
  <c r="CW91" s="1"/>
  <c r="V91" s="1"/>
  <c r="AJ91"/>
  <c r="CT91"/>
  <c r="S91" s="1"/>
  <c r="CV91"/>
  <c r="U91" s="1"/>
  <c r="CX91"/>
  <c r="W91" s="1"/>
  <c r="FR91"/>
  <c r="GL91"/>
  <c r="GN91"/>
  <c r="GP91"/>
  <c r="GV91"/>
  <c r="GX91"/>
  <c r="HC91"/>
  <c r="AC92"/>
  <c r="AE92"/>
  <c r="AD92" s="1"/>
  <c r="CR92" s="1"/>
  <c r="Q92" s="1"/>
  <c r="AF92"/>
  <c r="AG92"/>
  <c r="CU92" s="1"/>
  <c r="T92" s="1"/>
  <c r="AH92"/>
  <c r="AI92"/>
  <c r="CW92" s="1"/>
  <c r="V92" s="1"/>
  <c r="AJ92"/>
  <c r="CT92"/>
  <c r="S92" s="1"/>
  <c r="CV92"/>
  <c r="U92" s="1"/>
  <c r="CX92"/>
  <c r="W92" s="1"/>
  <c r="FR92"/>
  <c r="GL92"/>
  <c r="GO92"/>
  <c r="GP92"/>
  <c r="GV92"/>
  <c r="GX92"/>
  <c r="HC92"/>
  <c r="B94"/>
  <c r="B26" s="1"/>
  <c r="C94"/>
  <c r="C26" s="1"/>
  <c r="D94"/>
  <c r="D26" s="1"/>
  <c r="F94"/>
  <c r="F26" s="1"/>
  <c r="G94"/>
  <c r="G26" s="1"/>
  <c r="BX94"/>
  <c r="BX26" s="1"/>
  <c r="BY94"/>
  <c r="BY26" s="1"/>
  <c r="BZ94"/>
  <c r="BZ26" s="1"/>
  <c r="CD94"/>
  <c r="CD26" s="1"/>
  <c r="CG94"/>
  <c r="CG26" s="1"/>
  <c r="CI94"/>
  <c r="CI26" s="1"/>
  <c r="CJ94"/>
  <c r="CJ26" s="1"/>
  <c r="CK94"/>
  <c r="CK26" s="1"/>
  <c r="CL94"/>
  <c r="CL26" s="1"/>
  <c r="CM94"/>
  <c r="CM26" s="1"/>
  <c r="D124"/>
  <c r="E126"/>
  <c r="Z126"/>
  <c r="AA126"/>
  <c r="AM126"/>
  <c r="AN126"/>
  <c r="BE126"/>
  <c r="BF126"/>
  <c r="BG126"/>
  <c r="BH126"/>
  <c r="BI126"/>
  <c r="BJ126"/>
  <c r="BK126"/>
  <c r="BL126"/>
  <c r="BM126"/>
  <c r="BN126"/>
  <c r="BO126"/>
  <c r="BP126"/>
  <c r="BQ126"/>
  <c r="BR126"/>
  <c r="BS126"/>
  <c r="BT126"/>
  <c r="BU126"/>
  <c r="BV126"/>
  <c r="BW126"/>
  <c r="CN126"/>
  <c r="CO126"/>
  <c r="CP126"/>
  <c r="CQ126"/>
  <c r="CR126"/>
  <c r="CS126"/>
  <c r="CT126"/>
  <c r="CU126"/>
  <c r="CV126"/>
  <c r="CW126"/>
  <c r="CX126"/>
  <c r="CY126"/>
  <c r="CZ126"/>
  <c r="DA126"/>
  <c r="DB126"/>
  <c r="DC126"/>
  <c r="DD126"/>
  <c r="DE126"/>
  <c r="DF126"/>
  <c r="DG126"/>
  <c r="DH126"/>
  <c r="DI126"/>
  <c r="DJ126"/>
  <c r="DK126"/>
  <c r="DL126"/>
  <c r="DM126"/>
  <c r="DN126"/>
  <c r="DO126"/>
  <c r="DP126"/>
  <c r="DQ126"/>
  <c r="DR126"/>
  <c r="DS126"/>
  <c r="DT126"/>
  <c r="DU126"/>
  <c r="DV126"/>
  <c r="DW126"/>
  <c r="DX126"/>
  <c r="DY126"/>
  <c r="DZ126"/>
  <c r="EA126"/>
  <c r="EB126"/>
  <c r="EC126"/>
  <c r="ED126"/>
  <c r="EE126"/>
  <c r="EF126"/>
  <c r="EG126"/>
  <c r="EH126"/>
  <c r="EI126"/>
  <c r="EJ126"/>
  <c r="EK126"/>
  <c r="EL126"/>
  <c r="EM126"/>
  <c r="EN126"/>
  <c r="EO126"/>
  <c r="EP126"/>
  <c r="EQ126"/>
  <c r="ER126"/>
  <c r="ES126"/>
  <c r="ET126"/>
  <c r="EU126"/>
  <c r="EV126"/>
  <c r="EW126"/>
  <c r="EX126"/>
  <c r="EY126"/>
  <c r="EZ126"/>
  <c r="FA126"/>
  <c r="FB126"/>
  <c r="FC126"/>
  <c r="FD126"/>
  <c r="FE126"/>
  <c r="FF126"/>
  <c r="FG126"/>
  <c r="FH126"/>
  <c r="FI126"/>
  <c r="FJ126"/>
  <c r="FK126"/>
  <c r="FL126"/>
  <c r="FM126"/>
  <c r="FN126"/>
  <c r="FO126"/>
  <c r="FP126"/>
  <c r="FQ126"/>
  <c r="FR126"/>
  <c r="FS126"/>
  <c r="FT126"/>
  <c r="FU126"/>
  <c r="FV126"/>
  <c r="FW126"/>
  <c r="FX126"/>
  <c r="FY126"/>
  <c r="FZ126"/>
  <c r="GA126"/>
  <c r="GB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C128"/>
  <c r="D128"/>
  <c r="AC128"/>
  <c r="AE128"/>
  <c r="AD128" s="1"/>
  <c r="CR128" s="1"/>
  <c r="Q128" s="1"/>
  <c r="AD131" s="1"/>
  <c r="AF128"/>
  <c r="AG128"/>
  <c r="CU128" s="1"/>
  <c r="T128" s="1"/>
  <c r="AG131" s="1"/>
  <c r="AH128"/>
  <c r="AI128"/>
  <c r="CW128" s="1"/>
  <c r="V128" s="1"/>
  <c r="AI131" s="1"/>
  <c r="AJ128"/>
  <c r="CT128"/>
  <c r="S128" s="1"/>
  <c r="CV128"/>
  <c r="U128" s="1"/>
  <c r="CX128"/>
  <c r="W128" s="1"/>
  <c r="AJ131" s="1"/>
  <c r="FR128"/>
  <c r="GL128"/>
  <c r="GN128"/>
  <c r="GO128"/>
  <c r="GV128"/>
  <c r="GX128"/>
  <c r="HC128"/>
  <c r="C129"/>
  <c r="D129"/>
  <c r="AC129"/>
  <c r="AB129" s="1"/>
  <c r="AE129"/>
  <c r="AD129" s="1"/>
  <c r="CR129" s="1"/>
  <c r="Q129" s="1"/>
  <c r="AF129"/>
  <c r="AG129"/>
  <c r="CU129" s="1"/>
  <c r="T129" s="1"/>
  <c r="AH129"/>
  <c r="AI129"/>
  <c r="CW129" s="1"/>
  <c r="V129" s="1"/>
  <c r="AJ129"/>
  <c r="CT129"/>
  <c r="S129" s="1"/>
  <c r="CV129"/>
  <c r="U129" s="1"/>
  <c r="CX129"/>
  <c r="W129" s="1"/>
  <c r="FR129"/>
  <c r="GL129"/>
  <c r="GN129"/>
  <c r="GO129"/>
  <c r="GV129"/>
  <c r="GX129"/>
  <c r="HC129"/>
  <c r="B131"/>
  <c r="B126" s="1"/>
  <c r="C131"/>
  <c r="C126" s="1"/>
  <c r="D131"/>
  <c r="D126" s="1"/>
  <c r="F131"/>
  <c r="F126" s="1"/>
  <c r="G131"/>
  <c r="G126" s="1"/>
  <c r="BX131"/>
  <c r="BX126" s="1"/>
  <c r="BY131"/>
  <c r="BY126" s="1"/>
  <c r="BZ131"/>
  <c r="BZ126" s="1"/>
  <c r="CB131"/>
  <c r="CB126" s="1"/>
  <c r="CC131"/>
  <c r="CC126" s="1"/>
  <c r="CG131"/>
  <c r="CG126" s="1"/>
  <c r="CI131"/>
  <c r="CI126" s="1"/>
  <c r="CJ131"/>
  <c r="CJ126" s="1"/>
  <c r="CK131"/>
  <c r="CK126" s="1"/>
  <c r="CL131"/>
  <c r="CL126" s="1"/>
  <c r="CM131"/>
  <c r="CM126" s="1"/>
  <c r="B161"/>
  <c r="B22" s="1"/>
  <c r="C161"/>
  <c r="C22" s="1"/>
  <c r="D161"/>
  <c r="D22" s="1"/>
  <c r="F161"/>
  <c r="F22" s="1"/>
  <c r="G161"/>
  <c r="G22" s="1"/>
  <c r="B191"/>
  <c r="B18" s="1"/>
  <c r="C191"/>
  <c r="C18" s="1"/>
  <c r="D191"/>
  <c r="D18" s="1"/>
  <c r="F191"/>
  <c r="F18" s="1"/>
  <c r="G191"/>
  <c r="G18" s="1"/>
  <c r="AG351" i="5" l="1"/>
  <c r="A351"/>
  <c r="X97"/>
  <c r="O97"/>
  <c r="X182"/>
  <c r="O182"/>
  <c r="X192"/>
  <c r="O192"/>
  <c r="X205"/>
  <c r="O205"/>
  <c r="X215"/>
  <c r="O215"/>
  <c r="G45"/>
  <c r="J45"/>
  <c r="P45" s="1"/>
  <c r="J97"/>
  <c r="P97" s="1"/>
  <c r="G127"/>
  <c r="J127"/>
  <c r="P127" s="1"/>
  <c r="J215"/>
  <c r="P215" s="1"/>
  <c r="G242"/>
  <c r="J242"/>
  <c r="P242" s="1"/>
  <c r="G302"/>
  <c r="J302"/>
  <c r="P302" s="1"/>
  <c r="G311"/>
  <c r="J311"/>
  <c r="P311" s="1"/>
  <c r="G337"/>
  <c r="J337"/>
  <c r="P337" s="1"/>
  <c r="J345" s="1"/>
  <c r="X52"/>
  <c r="O52"/>
  <c r="X59"/>
  <c r="O59"/>
  <c r="X75"/>
  <c r="O75"/>
  <c r="X118"/>
  <c r="O118"/>
  <c r="X137"/>
  <c r="O137"/>
  <c r="X148"/>
  <c r="O148"/>
  <c r="X161"/>
  <c r="O161"/>
  <c r="X230"/>
  <c r="O230"/>
  <c r="X263"/>
  <c r="O263"/>
  <c r="X281"/>
  <c r="O281"/>
  <c r="X293"/>
  <c r="O293"/>
  <c r="X323"/>
  <c r="O323"/>
  <c r="Z343"/>
  <c r="O343"/>
  <c r="J161"/>
  <c r="P161" s="1"/>
  <c r="G172"/>
  <c r="J172"/>
  <c r="P172" s="1"/>
  <c r="O62"/>
  <c r="W78"/>
  <c r="G27" s="1"/>
  <c r="O81"/>
  <c r="W84"/>
  <c r="O100"/>
  <c r="W103"/>
  <c r="W109"/>
  <c r="O121"/>
  <c r="W130"/>
  <c r="W140"/>
  <c r="O151"/>
  <c r="W154"/>
  <c r="W164"/>
  <c r="W175"/>
  <c r="W185"/>
  <c r="W195"/>
  <c r="O198"/>
  <c r="O208"/>
  <c r="O218"/>
  <c r="W221"/>
  <c r="O233"/>
  <c r="W245"/>
  <c r="O248"/>
  <c r="W251"/>
  <c r="O254"/>
  <c r="W257"/>
  <c r="O266"/>
  <c r="W269"/>
  <c r="W275"/>
  <c r="O284"/>
  <c r="W287"/>
  <c r="O296"/>
  <c r="W305"/>
  <c r="O314"/>
  <c r="W317"/>
  <c r="O326"/>
  <c r="L328"/>
  <c r="L348"/>
  <c r="AJ126" i="1"/>
  <c r="W131"/>
  <c r="AF131"/>
  <c r="AG126"/>
  <c r="T131"/>
  <c r="AI94"/>
  <c r="AG94"/>
  <c r="AH94"/>
  <c r="AI126"/>
  <c r="V131"/>
  <c r="AD126"/>
  <c r="Q131"/>
  <c r="AF94"/>
  <c r="AH131"/>
  <c r="AB128"/>
  <c r="AB92"/>
  <c r="AB90"/>
  <c r="AJ94"/>
  <c r="CQ89"/>
  <c r="P89" s="1"/>
  <c r="CQ88"/>
  <c r="P88" s="1"/>
  <c r="AD87"/>
  <c r="CR87" s="1"/>
  <c r="Q87" s="1"/>
  <c r="CS87"/>
  <c r="R87" s="1"/>
  <c r="CZ87" s="1"/>
  <c r="Y87" s="1"/>
  <c r="AD86"/>
  <c r="CR86" s="1"/>
  <c r="Q86" s="1"/>
  <c r="CS86"/>
  <c r="R86" s="1"/>
  <c r="CZ86" s="1"/>
  <c r="Y86" s="1"/>
  <c r="BD131"/>
  <c r="BB131"/>
  <c r="AZ131"/>
  <c r="AX131"/>
  <c r="AT131"/>
  <c r="AP131"/>
  <c r="BC94"/>
  <c r="BA94"/>
  <c r="AU94"/>
  <c r="AQ94"/>
  <c r="AO94"/>
  <c r="CS92"/>
  <c r="R92" s="1"/>
  <c r="CZ92" s="1"/>
  <c r="Y92" s="1"/>
  <c r="CQ92"/>
  <c r="P92" s="1"/>
  <c r="CP92" s="1"/>
  <c r="O92" s="1"/>
  <c r="CS91"/>
  <c r="R91" s="1"/>
  <c r="CY91" s="1"/>
  <c r="X91" s="1"/>
  <c r="CQ91"/>
  <c r="P91" s="1"/>
  <c r="CP91" s="1"/>
  <c r="O91" s="1"/>
  <c r="CS90"/>
  <c r="R90" s="1"/>
  <c r="CZ90" s="1"/>
  <c r="Y90" s="1"/>
  <c r="CQ90"/>
  <c r="P90" s="1"/>
  <c r="CP90" s="1"/>
  <c r="O90" s="1"/>
  <c r="CY86"/>
  <c r="X86" s="1"/>
  <c r="AB85"/>
  <c r="AB83"/>
  <c r="AB81"/>
  <c r="AB79"/>
  <c r="AB77"/>
  <c r="AB75"/>
  <c r="AB73"/>
  <c r="AB71"/>
  <c r="AB69"/>
  <c r="AB67"/>
  <c r="AB65"/>
  <c r="AB63"/>
  <c r="AB61"/>
  <c r="AB59"/>
  <c r="AB57"/>
  <c r="AB55"/>
  <c r="AB53"/>
  <c r="AD89"/>
  <c r="CR89" s="1"/>
  <c r="Q89" s="1"/>
  <c r="CS89"/>
  <c r="R89" s="1"/>
  <c r="CZ89" s="1"/>
  <c r="Y89" s="1"/>
  <c r="AD88"/>
  <c r="CR88" s="1"/>
  <c r="Q88" s="1"/>
  <c r="CS88"/>
  <c r="R88" s="1"/>
  <c r="CY88" s="1"/>
  <c r="X88" s="1"/>
  <c r="AB87"/>
  <c r="CQ87"/>
  <c r="P87" s="1"/>
  <c r="CP87" s="1"/>
  <c r="O87" s="1"/>
  <c r="BC131"/>
  <c r="BA131"/>
  <c r="AS131"/>
  <c r="AQ131"/>
  <c r="AO131"/>
  <c r="CS129"/>
  <c r="R129" s="1"/>
  <c r="CZ129" s="1"/>
  <c r="Y129" s="1"/>
  <c r="CQ129"/>
  <c r="P129" s="1"/>
  <c r="CP129" s="1"/>
  <c r="O129" s="1"/>
  <c r="CS128"/>
  <c r="R128" s="1"/>
  <c r="AE131" s="1"/>
  <c r="CQ128"/>
  <c r="P128" s="1"/>
  <c r="BD94"/>
  <c r="BB94"/>
  <c r="AZ94"/>
  <c r="AX94"/>
  <c r="AP94"/>
  <c r="CY87"/>
  <c r="X87" s="1"/>
  <c r="AB86"/>
  <c r="AD52"/>
  <c r="CR52" s="1"/>
  <c r="Q52" s="1"/>
  <c r="CS52"/>
  <c r="R52" s="1"/>
  <c r="CZ52" s="1"/>
  <c r="Y52" s="1"/>
  <c r="CQ51"/>
  <c r="P51" s="1"/>
  <c r="CQ86"/>
  <c r="P86" s="1"/>
  <c r="CP86" s="1"/>
  <c r="O86" s="1"/>
  <c r="CS85"/>
  <c r="R85" s="1"/>
  <c r="CZ85" s="1"/>
  <c r="Y85" s="1"/>
  <c r="CQ85"/>
  <c r="P85" s="1"/>
  <c r="CP85" s="1"/>
  <c r="O85" s="1"/>
  <c r="CS84"/>
  <c r="R84" s="1"/>
  <c r="CY84" s="1"/>
  <c r="X84" s="1"/>
  <c r="CQ84"/>
  <c r="P84" s="1"/>
  <c r="CP84" s="1"/>
  <c r="O84" s="1"/>
  <c r="CS83"/>
  <c r="R83" s="1"/>
  <c r="CZ83" s="1"/>
  <c r="Y83" s="1"/>
  <c r="CQ83"/>
  <c r="P83" s="1"/>
  <c r="CP83" s="1"/>
  <c r="O83" s="1"/>
  <c r="CS82"/>
  <c r="R82" s="1"/>
  <c r="CY82" s="1"/>
  <c r="X82" s="1"/>
  <c r="CQ82"/>
  <c r="P82" s="1"/>
  <c r="CP82" s="1"/>
  <c r="O82" s="1"/>
  <c r="CS81"/>
  <c r="R81" s="1"/>
  <c r="CZ81" s="1"/>
  <c r="Y81" s="1"/>
  <c r="CQ81"/>
  <c r="P81" s="1"/>
  <c r="CP81" s="1"/>
  <c r="O81" s="1"/>
  <c r="CS80"/>
  <c r="R80" s="1"/>
  <c r="CY80" s="1"/>
  <c r="X80" s="1"/>
  <c r="CQ80"/>
  <c r="P80" s="1"/>
  <c r="CP80" s="1"/>
  <c r="O80" s="1"/>
  <c r="CS79"/>
  <c r="R79" s="1"/>
  <c r="CZ79" s="1"/>
  <c r="Y79" s="1"/>
  <c r="CQ79"/>
  <c r="P79" s="1"/>
  <c r="CP79" s="1"/>
  <c r="O79" s="1"/>
  <c r="CS78"/>
  <c r="R78" s="1"/>
  <c r="CY78" s="1"/>
  <c r="X78" s="1"/>
  <c r="CQ78"/>
  <c r="P78" s="1"/>
  <c r="CP78" s="1"/>
  <c r="O78" s="1"/>
  <c r="CS77"/>
  <c r="R77" s="1"/>
  <c r="CZ77" s="1"/>
  <c r="Y77" s="1"/>
  <c r="CQ77"/>
  <c r="P77" s="1"/>
  <c r="CP77" s="1"/>
  <c r="O77" s="1"/>
  <c r="CS76"/>
  <c r="R76" s="1"/>
  <c r="CY76" s="1"/>
  <c r="X76" s="1"/>
  <c r="CQ76"/>
  <c r="P76" s="1"/>
  <c r="CP76" s="1"/>
  <c r="O76" s="1"/>
  <c r="CS75"/>
  <c r="R75" s="1"/>
  <c r="CZ75" s="1"/>
  <c r="Y75" s="1"/>
  <c r="CQ75"/>
  <c r="P75" s="1"/>
  <c r="CP75" s="1"/>
  <c r="O75" s="1"/>
  <c r="CS74"/>
  <c r="R74" s="1"/>
  <c r="CY74" s="1"/>
  <c r="X74" s="1"/>
  <c r="CQ74"/>
  <c r="P74" s="1"/>
  <c r="CP74" s="1"/>
  <c r="O74" s="1"/>
  <c r="CS73"/>
  <c r="R73" s="1"/>
  <c r="CZ73" s="1"/>
  <c r="Y73" s="1"/>
  <c r="CQ73"/>
  <c r="P73" s="1"/>
  <c r="CP73" s="1"/>
  <c r="O73" s="1"/>
  <c r="CS72"/>
  <c r="R72" s="1"/>
  <c r="CY72" s="1"/>
  <c r="X72" s="1"/>
  <c r="CQ72"/>
  <c r="P72" s="1"/>
  <c r="CP72" s="1"/>
  <c r="O72" s="1"/>
  <c r="CS71"/>
  <c r="R71" s="1"/>
  <c r="CZ71" s="1"/>
  <c r="Y71" s="1"/>
  <c r="CQ71"/>
  <c r="P71" s="1"/>
  <c r="CP71" s="1"/>
  <c r="O71" s="1"/>
  <c r="CS70"/>
  <c r="R70" s="1"/>
  <c r="CY70" s="1"/>
  <c r="X70" s="1"/>
  <c r="CQ70"/>
  <c r="P70" s="1"/>
  <c r="CP70" s="1"/>
  <c r="O70" s="1"/>
  <c r="CS69"/>
  <c r="R69" s="1"/>
  <c r="CZ69" s="1"/>
  <c r="Y69" s="1"/>
  <c r="CQ69"/>
  <c r="P69" s="1"/>
  <c r="CP69" s="1"/>
  <c r="O69" s="1"/>
  <c r="CS68"/>
  <c r="R68" s="1"/>
  <c r="CY68" s="1"/>
  <c r="X68" s="1"/>
  <c r="CQ68"/>
  <c r="P68" s="1"/>
  <c r="CP68" s="1"/>
  <c r="O68" s="1"/>
  <c r="CS67"/>
  <c r="R67" s="1"/>
  <c r="CZ67" s="1"/>
  <c r="Y67" s="1"/>
  <c r="CQ67"/>
  <c r="P67" s="1"/>
  <c r="CP67" s="1"/>
  <c r="O67" s="1"/>
  <c r="CS66"/>
  <c r="R66" s="1"/>
  <c r="CY66" s="1"/>
  <c r="X66" s="1"/>
  <c r="CQ66"/>
  <c r="P66" s="1"/>
  <c r="CP66" s="1"/>
  <c r="O66" s="1"/>
  <c r="CS65"/>
  <c r="R65" s="1"/>
  <c r="CZ65" s="1"/>
  <c r="Y65" s="1"/>
  <c r="CQ65"/>
  <c r="P65" s="1"/>
  <c r="CP65" s="1"/>
  <c r="O65" s="1"/>
  <c r="CS64"/>
  <c r="R64" s="1"/>
  <c r="CY64" s="1"/>
  <c r="X64" s="1"/>
  <c r="CQ64"/>
  <c r="P64" s="1"/>
  <c r="CP64" s="1"/>
  <c r="O64" s="1"/>
  <c r="CS63"/>
  <c r="R63" s="1"/>
  <c r="CZ63" s="1"/>
  <c r="Y63" s="1"/>
  <c r="CQ63"/>
  <c r="P63" s="1"/>
  <c r="CP63" s="1"/>
  <c r="O63" s="1"/>
  <c r="CS62"/>
  <c r="R62" s="1"/>
  <c r="CY62" s="1"/>
  <c r="X62" s="1"/>
  <c r="CQ62"/>
  <c r="P62" s="1"/>
  <c r="CP62" s="1"/>
  <c r="O62" s="1"/>
  <c r="CS61"/>
  <c r="R61" s="1"/>
  <c r="CZ61" s="1"/>
  <c r="Y61" s="1"/>
  <c r="CQ61"/>
  <c r="P61" s="1"/>
  <c r="CP61" s="1"/>
  <c r="O61" s="1"/>
  <c r="CS60"/>
  <c r="R60" s="1"/>
  <c r="CY60" s="1"/>
  <c r="X60" s="1"/>
  <c r="CQ60"/>
  <c r="P60" s="1"/>
  <c r="CP60" s="1"/>
  <c r="O60" s="1"/>
  <c r="CS59"/>
  <c r="R59" s="1"/>
  <c r="CZ59" s="1"/>
  <c r="Y59" s="1"/>
  <c r="CQ59"/>
  <c r="P59" s="1"/>
  <c r="CP59" s="1"/>
  <c r="O59" s="1"/>
  <c r="CS58"/>
  <c r="R58" s="1"/>
  <c r="CY58" s="1"/>
  <c r="X58" s="1"/>
  <c r="CQ58"/>
  <c r="P58" s="1"/>
  <c r="CP58" s="1"/>
  <c r="O58" s="1"/>
  <c r="CS57"/>
  <c r="R57" s="1"/>
  <c r="CZ57" s="1"/>
  <c r="Y57" s="1"/>
  <c r="CQ57"/>
  <c r="P57" s="1"/>
  <c r="CP57" s="1"/>
  <c r="O57" s="1"/>
  <c r="CS56"/>
  <c r="R56" s="1"/>
  <c r="CY56" s="1"/>
  <c r="X56" s="1"/>
  <c r="CQ56"/>
  <c r="P56" s="1"/>
  <c r="CP56" s="1"/>
  <c r="O56" s="1"/>
  <c r="CS55"/>
  <c r="R55" s="1"/>
  <c r="CZ55" s="1"/>
  <c r="Y55" s="1"/>
  <c r="CQ55"/>
  <c r="P55" s="1"/>
  <c r="CP55" s="1"/>
  <c r="O55" s="1"/>
  <c r="CS54"/>
  <c r="R54" s="1"/>
  <c r="CY54" s="1"/>
  <c r="X54" s="1"/>
  <c r="CQ54"/>
  <c r="P54" s="1"/>
  <c r="CP54" s="1"/>
  <c r="O54" s="1"/>
  <c r="CS53"/>
  <c r="R53" s="1"/>
  <c r="CZ53" s="1"/>
  <c r="Y53" s="1"/>
  <c r="CQ53"/>
  <c r="P53" s="1"/>
  <c r="CP53" s="1"/>
  <c r="O53" s="1"/>
  <c r="AB50"/>
  <c r="AB48"/>
  <c r="AB46"/>
  <c r="AB44"/>
  <c r="AB42"/>
  <c r="AB40"/>
  <c r="CX139" i="3"/>
  <c r="CX141"/>
  <c r="CX143"/>
  <c r="CX145"/>
  <c r="CX140"/>
  <c r="CX142"/>
  <c r="CX144"/>
  <c r="CX146"/>
  <c r="CX127"/>
  <c r="CX129"/>
  <c r="CX131"/>
  <c r="CX133"/>
  <c r="CX135"/>
  <c r="CX137"/>
  <c r="CX128"/>
  <c r="CX130"/>
  <c r="CX132"/>
  <c r="CX134"/>
  <c r="CX136"/>
  <c r="CX138"/>
  <c r="CX117"/>
  <c r="CX119"/>
  <c r="CX121"/>
  <c r="CX123"/>
  <c r="CX125"/>
  <c r="CX118"/>
  <c r="CX120"/>
  <c r="CX122"/>
  <c r="CX124"/>
  <c r="CX126"/>
  <c r="AB52" i="1"/>
  <c r="CQ52"/>
  <c r="P52" s="1"/>
  <c r="CP52" s="1"/>
  <c r="O52" s="1"/>
  <c r="AD51"/>
  <c r="CR51" s="1"/>
  <c r="Q51" s="1"/>
  <c r="CS51"/>
  <c r="R51" s="1"/>
  <c r="CY51" s="1"/>
  <c r="X51" s="1"/>
  <c r="CY52"/>
  <c r="X52" s="1"/>
  <c r="CX47" i="3"/>
  <c r="CX49"/>
  <c r="CX51"/>
  <c r="CX53"/>
  <c r="CX55"/>
  <c r="CX57"/>
  <c r="CX46"/>
  <c r="CX48"/>
  <c r="CX50"/>
  <c r="CX52"/>
  <c r="CX54"/>
  <c r="CX56"/>
  <c r="CX58"/>
  <c r="AD38" i="1"/>
  <c r="CR38" s="1"/>
  <c r="Q38" s="1"/>
  <c r="CS38"/>
  <c r="R38" s="1"/>
  <c r="CZ38" s="1"/>
  <c r="Y38" s="1"/>
  <c r="CQ37"/>
  <c r="P37" s="1"/>
  <c r="AD36"/>
  <c r="CR36" s="1"/>
  <c r="Q36" s="1"/>
  <c r="CS36"/>
  <c r="R36" s="1"/>
  <c r="CZ36" s="1"/>
  <c r="Y36" s="1"/>
  <c r="CQ35"/>
  <c r="P35" s="1"/>
  <c r="CQ34"/>
  <c r="P34" s="1"/>
  <c r="CX39" i="3"/>
  <c r="CX41"/>
  <c r="CX43"/>
  <c r="CX45"/>
  <c r="CX38"/>
  <c r="CX40"/>
  <c r="CX42"/>
  <c r="CX44"/>
  <c r="AD33" i="1"/>
  <c r="CR33" s="1"/>
  <c r="Q33" s="1"/>
  <c r="CS33"/>
  <c r="R33" s="1"/>
  <c r="CZ33" s="1"/>
  <c r="Y33" s="1"/>
  <c r="CQ32"/>
  <c r="P32" s="1"/>
  <c r="CQ31"/>
  <c r="P31" s="1"/>
  <c r="CX27" i="3"/>
  <c r="CX29"/>
  <c r="CX31"/>
  <c r="CX33"/>
  <c r="CX35"/>
  <c r="CX37"/>
  <c r="CX28"/>
  <c r="CX30"/>
  <c r="CX32"/>
  <c r="CX34"/>
  <c r="CX36"/>
  <c r="CQ30" i="1"/>
  <c r="P30" s="1"/>
  <c r="CX19" i="3"/>
  <c r="CX21"/>
  <c r="CX23"/>
  <c r="CX25"/>
  <c r="CX20"/>
  <c r="CX22"/>
  <c r="CX24"/>
  <c r="CX26"/>
  <c r="CQ29" i="1"/>
  <c r="P29" s="1"/>
  <c r="CX11" i="3"/>
  <c r="CX13"/>
  <c r="CX15"/>
  <c r="CX17"/>
  <c r="CX12"/>
  <c r="CX14"/>
  <c r="CX16"/>
  <c r="CX18"/>
  <c r="CQ28" i="1"/>
  <c r="P28" s="1"/>
  <c r="CX1" i="3"/>
  <c r="CX3"/>
  <c r="CX5"/>
  <c r="CX7"/>
  <c r="CX9"/>
  <c r="CX2"/>
  <c r="CX4"/>
  <c r="CX6"/>
  <c r="CX8"/>
  <c r="CX10"/>
  <c r="CS50" i="1"/>
  <c r="R50" s="1"/>
  <c r="CZ50" s="1"/>
  <c r="Y50" s="1"/>
  <c r="CQ50"/>
  <c r="P50" s="1"/>
  <c r="CP50" s="1"/>
  <c r="O50" s="1"/>
  <c r="CS49"/>
  <c r="R49" s="1"/>
  <c r="CY49" s="1"/>
  <c r="X49" s="1"/>
  <c r="CQ49"/>
  <c r="P49" s="1"/>
  <c r="CP49" s="1"/>
  <c r="O49" s="1"/>
  <c r="CS48"/>
  <c r="R48" s="1"/>
  <c r="CZ48" s="1"/>
  <c r="Y48" s="1"/>
  <c r="CQ48"/>
  <c r="P48" s="1"/>
  <c r="CP48" s="1"/>
  <c r="O48" s="1"/>
  <c r="CS47"/>
  <c r="R47" s="1"/>
  <c r="CY47" s="1"/>
  <c r="X47" s="1"/>
  <c r="CQ47"/>
  <c r="P47" s="1"/>
  <c r="CP47" s="1"/>
  <c r="O47" s="1"/>
  <c r="CS46"/>
  <c r="R46" s="1"/>
  <c r="CZ46" s="1"/>
  <c r="Y46" s="1"/>
  <c r="CQ46"/>
  <c r="P46" s="1"/>
  <c r="CP46" s="1"/>
  <c r="O46" s="1"/>
  <c r="CS45"/>
  <c r="R45" s="1"/>
  <c r="CY45" s="1"/>
  <c r="X45" s="1"/>
  <c r="CQ45"/>
  <c r="P45" s="1"/>
  <c r="CP45" s="1"/>
  <c r="O45" s="1"/>
  <c r="CS44"/>
  <c r="R44" s="1"/>
  <c r="CZ44" s="1"/>
  <c r="Y44" s="1"/>
  <c r="CQ44"/>
  <c r="P44" s="1"/>
  <c r="CP44" s="1"/>
  <c r="O44" s="1"/>
  <c r="CS43"/>
  <c r="R43" s="1"/>
  <c r="CY43" s="1"/>
  <c r="X43" s="1"/>
  <c r="CQ43"/>
  <c r="P43" s="1"/>
  <c r="CP43" s="1"/>
  <c r="O43" s="1"/>
  <c r="CS42"/>
  <c r="R42" s="1"/>
  <c r="CZ42" s="1"/>
  <c r="Y42" s="1"/>
  <c r="CQ42"/>
  <c r="P42" s="1"/>
  <c r="CP42" s="1"/>
  <c r="O42" s="1"/>
  <c r="CS41"/>
  <c r="R41" s="1"/>
  <c r="CY41" s="1"/>
  <c r="X41" s="1"/>
  <c r="CQ41"/>
  <c r="P41" s="1"/>
  <c r="CP41" s="1"/>
  <c r="O41" s="1"/>
  <c r="CS40"/>
  <c r="R40" s="1"/>
  <c r="CZ40" s="1"/>
  <c r="Y40" s="1"/>
  <c r="CQ40"/>
  <c r="P40" s="1"/>
  <c r="CP40" s="1"/>
  <c r="O40" s="1"/>
  <c r="CS39"/>
  <c r="R39" s="1"/>
  <c r="CY39" s="1"/>
  <c r="X39" s="1"/>
  <c r="CQ39"/>
  <c r="P39" s="1"/>
  <c r="CP39" s="1"/>
  <c r="O39" s="1"/>
  <c r="CX77" i="3"/>
  <c r="CX79"/>
  <c r="CX78"/>
  <c r="AB38" i="1"/>
  <c r="CQ38"/>
  <c r="P38" s="1"/>
  <c r="CP38" s="1"/>
  <c r="O38" s="1"/>
  <c r="AD37"/>
  <c r="CR37" s="1"/>
  <c r="Q37" s="1"/>
  <c r="CS37"/>
  <c r="R37" s="1"/>
  <c r="CZ37" s="1"/>
  <c r="Y37" s="1"/>
  <c r="AB36"/>
  <c r="CQ36"/>
  <c r="P36" s="1"/>
  <c r="CP36" s="1"/>
  <c r="O36" s="1"/>
  <c r="AD35"/>
  <c r="CR35" s="1"/>
  <c r="Q35" s="1"/>
  <c r="CS35"/>
  <c r="R35" s="1"/>
  <c r="CY35" s="1"/>
  <c r="X35" s="1"/>
  <c r="AD34"/>
  <c r="CR34" s="1"/>
  <c r="Q34" s="1"/>
  <c r="CS34"/>
  <c r="R34" s="1"/>
  <c r="CY34" s="1"/>
  <c r="X34" s="1"/>
  <c r="AB33"/>
  <c r="CQ33"/>
  <c r="P33" s="1"/>
  <c r="CP33" s="1"/>
  <c r="O33" s="1"/>
  <c r="AD32"/>
  <c r="CR32" s="1"/>
  <c r="Q32" s="1"/>
  <c r="CS32"/>
  <c r="R32" s="1"/>
  <c r="CZ32" s="1"/>
  <c r="Y32" s="1"/>
  <c r="AD31"/>
  <c r="CR31" s="1"/>
  <c r="Q31" s="1"/>
  <c r="CS31"/>
  <c r="R31" s="1"/>
  <c r="CZ31" s="1"/>
  <c r="Y31" s="1"/>
  <c r="AD30"/>
  <c r="CR30" s="1"/>
  <c r="Q30" s="1"/>
  <c r="CS30"/>
  <c r="R30" s="1"/>
  <c r="CZ30" s="1"/>
  <c r="Y30" s="1"/>
  <c r="AD29"/>
  <c r="CR29" s="1"/>
  <c r="Q29" s="1"/>
  <c r="AD94" s="1"/>
  <c r="CS29"/>
  <c r="R29" s="1"/>
  <c r="AE94" s="1"/>
  <c r="AD28"/>
  <c r="CR28" s="1"/>
  <c r="Q28" s="1"/>
  <c r="CS28"/>
  <c r="R28" s="1"/>
  <c r="CZ28" s="1"/>
  <c r="Y28" s="1"/>
  <c r="CY38"/>
  <c r="X38" s="1"/>
  <c r="CY36"/>
  <c r="X36" s="1"/>
  <c r="CY33"/>
  <c r="X33" s="1"/>
  <c r="Z337" i="5" l="1"/>
  <c r="G30" s="1"/>
  <c r="O337"/>
  <c r="G345" s="1"/>
  <c r="X311"/>
  <c r="O311"/>
  <c r="X302"/>
  <c r="O302"/>
  <c r="X242"/>
  <c r="O242"/>
  <c r="X45"/>
  <c r="O45"/>
  <c r="X172"/>
  <c r="O172"/>
  <c r="X127"/>
  <c r="O127"/>
  <c r="J348"/>
  <c r="J328"/>
  <c r="J351"/>
  <c r="AD26" i="1"/>
  <c r="Q94"/>
  <c r="CP29"/>
  <c r="O29" s="1"/>
  <c r="AC94"/>
  <c r="GN52"/>
  <c r="GM52"/>
  <c r="GM86"/>
  <c r="GO86"/>
  <c r="AP26"/>
  <c r="F103"/>
  <c r="AP161"/>
  <c r="AZ26"/>
  <c r="F105"/>
  <c r="AZ161"/>
  <c r="BD26"/>
  <c r="F119"/>
  <c r="BD161"/>
  <c r="AE126"/>
  <c r="R131"/>
  <c r="F141"/>
  <c r="AQ126"/>
  <c r="F151"/>
  <c r="BA126"/>
  <c r="GM87"/>
  <c r="GN87"/>
  <c r="AO26"/>
  <c r="F98"/>
  <c r="AO161"/>
  <c r="AU26"/>
  <c r="F113"/>
  <c r="BC26"/>
  <c r="F110"/>
  <c r="BC161"/>
  <c r="AT126"/>
  <c r="F149"/>
  <c r="AZ126"/>
  <c r="F142"/>
  <c r="BD126"/>
  <c r="F156"/>
  <c r="AG26"/>
  <c r="T94"/>
  <c r="T126"/>
  <c r="F152"/>
  <c r="AF126"/>
  <c r="S131"/>
  <c r="CP28"/>
  <c r="O28" s="1"/>
  <c r="CP30"/>
  <c r="O30" s="1"/>
  <c r="AB31"/>
  <c r="AB32"/>
  <c r="AB34"/>
  <c r="AB35"/>
  <c r="AB37"/>
  <c r="CY50"/>
  <c r="X50" s="1"/>
  <c r="GO50" s="1"/>
  <c r="CZ34"/>
  <c r="Y34" s="1"/>
  <c r="CZ35"/>
  <c r="Y35" s="1"/>
  <c r="CY40"/>
  <c r="X40" s="1"/>
  <c r="GM40" s="1"/>
  <c r="CY42"/>
  <c r="X42" s="1"/>
  <c r="GM42" s="1"/>
  <c r="CY44"/>
  <c r="X44" s="1"/>
  <c r="GO44" s="1"/>
  <c r="CY46"/>
  <c r="X46" s="1"/>
  <c r="GO46" s="1"/>
  <c r="CY48"/>
  <c r="X48" s="1"/>
  <c r="GO48" s="1"/>
  <c r="CY28"/>
  <c r="X28" s="1"/>
  <c r="CY29"/>
  <c r="X29" s="1"/>
  <c r="CY30"/>
  <c r="X30" s="1"/>
  <c r="CY31"/>
  <c r="X31" s="1"/>
  <c r="CY32"/>
  <c r="X32" s="1"/>
  <c r="CY37"/>
  <c r="X37" s="1"/>
  <c r="CZ39"/>
  <c r="Y39" s="1"/>
  <c r="GO39" s="1"/>
  <c r="CZ41"/>
  <c r="Y41" s="1"/>
  <c r="GM41" s="1"/>
  <c r="CZ43"/>
  <c r="Y43" s="1"/>
  <c r="GM43" s="1"/>
  <c r="CZ45"/>
  <c r="Y45" s="1"/>
  <c r="GM45" s="1"/>
  <c r="CZ47"/>
  <c r="Y47" s="1"/>
  <c r="GM47" s="1"/>
  <c r="CZ49"/>
  <c r="Y49" s="1"/>
  <c r="GM49" s="1"/>
  <c r="AB51"/>
  <c r="CZ51"/>
  <c r="Y51" s="1"/>
  <c r="CY53"/>
  <c r="X53" s="1"/>
  <c r="GO53" s="1"/>
  <c r="CY55"/>
  <c r="X55" s="1"/>
  <c r="GO55" s="1"/>
  <c r="CY57"/>
  <c r="X57" s="1"/>
  <c r="GO57" s="1"/>
  <c r="CY59"/>
  <c r="X59" s="1"/>
  <c r="GO59" s="1"/>
  <c r="CY61"/>
  <c r="X61" s="1"/>
  <c r="GM61" s="1"/>
  <c r="CY63"/>
  <c r="X63" s="1"/>
  <c r="GM63" s="1"/>
  <c r="CY65"/>
  <c r="X65" s="1"/>
  <c r="GM65" s="1"/>
  <c r="CY67"/>
  <c r="X67" s="1"/>
  <c r="GM67" s="1"/>
  <c r="CY69"/>
  <c r="X69" s="1"/>
  <c r="GM69" s="1"/>
  <c r="CY71"/>
  <c r="X71" s="1"/>
  <c r="GM71" s="1"/>
  <c r="CY73"/>
  <c r="X73" s="1"/>
  <c r="GM73" s="1"/>
  <c r="CY75"/>
  <c r="X75" s="1"/>
  <c r="GM75" s="1"/>
  <c r="CY77"/>
  <c r="X77" s="1"/>
  <c r="GM77" s="1"/>
  <c r="CY79"/>
  <c r="X79" s="1"/>
  <c r="GM79" s="1"/>
  <c r="CY81"/>
  <c r="X81" s="1"/>
  <c r="GO81" s="1"/>
  <c r="CY83"/>
  <c r="X83" s="1"/>
  <c r="GM83" s="1"/>
  <c r="CY85"/>
  <c r="X85" s="1"/>
  <c r="GM85" s="1"/>
  <c r="CZ54"/>
  <c r="Y54" s="1"/>
  <c r="GM54" s="1"/>
  <c r="CZ56"/>
  <c r="Y56" s="1"/>
  <c r="GM56" s="1"/>
  <c r="CZ58"/>
  <c r="Y58" s="1"/>
  <c r="GM58" s="1"/>
  <c r="CZ60"/>
  <c r="Y60" s="1"/>
  <c r="GM60" s="1"/>
  <c r="CZ62"/>
  <c r="Y62" s="1"/>
  <c r="GO62" s="1"/>
  <c r="CZ64"/>
  <c r="Y64" s="1"/>
  <c r="GO64" s="1"/>
  <c r="CZ66"/>
  <c r="Y66" s="1"/>
  <c r="GO66" s="1"/>
  <c r="CZ68"/>
  <c r="Y68" s="1"/>
  <c r="GO68" s="1"/>
  <c r="CZ70"/>
  <c r="Y70" s="1"/>
  <c r="GO70" s="1"/>
  <c r="CZ72"/>
  <c r="Y72" s="1"/>
  <c r="GM72" s="1"/>
  <c r="CZ74"/>
  <c r="Y74" s="1"/>
  <c r="GM74" s="1"/>
  <c r="CZ76"/>
  <c r="Y76" s="1"/>
  <c r="GO76" s="1"/>
  <c r="CZ78"/>
  <c r="Y78" s="1"/>
  <c r="GM78" s="1"/>
  <c r="CZ80"/>
  <c r="Y80" s="1"/>
  <c r="GM80" s="1"/>
  <c r="CZ82"/>
  <c r="Y82" s="1"/>
  <c r="GM82" s="1"/>
  <c r="CZ84"/>
  <c r="Y84" s="1"/>
  <c r="GO84" s="1"/>
  <c r="AB88"/>
  <c r="AB89"/>
  <c r="CZ88"/>
  <c r="Y88" s="1"/>
  <c r="CY89"/>
  <c r="X89" s="1"/>
  <c r="CZ91"/>
  <c r="Y91" s="1"/>
  <c r="GM91" s="1"/>
  <c r="CY129"/>
  <c r="X129" s="1"/>
  <c r="CY90"/>
  <c r="X90" s="1"/>
  <c r="GN90" s="1"/>
  <c r="CY92"/>
  <c r="X92" s="1"/>
  <c r="GN92" s="1"/>
  <c r="CY128"/>
  <c r="X128" s="1"/>
  <c r="AK131" s="1"/>
  <c r="AE26"/>
  <c r="R94"/>
  <c r="GM33"/>
  <c r="GN33"/>
  <c r="GM36"/>
  <c r="GN36"/>
  <c r="GM38"/>
  <c r="GN38"/>
  <c r="AX26"/>
  <c r="F101"/>
  <c r="AX161"/>
  <c r="BB26"/>
  <c r="F107"/>
  <c r="BB161"/>
  <c r="AC131"/>
  <c r="CP128"/>
  <c r="O128" s="1"/>
  <c r="GM129"/>
  <c r="GP129"/>
  <c r="F135"/>
  <c r="AO126"/>
  <c r="AS126"/>
  <c r="F148"/>
  <c r="F147"/>
  <c r="BC126"/>
  <c r="AQ26"/>
  <c r="F104"/>
  <c r="AQ161"/>
  <c r="BA26"/>
  <c r="F114"/>
  <c r="BA161"/>
  <c r="AP126"/>
  <c r="F140"/>
  <c r="AX126"/>
  <c r="F138"/>
  <c r="BB126"/>
  <c r="F144"/>
  <c r="AJ26"/>
  <c r="W94"/>
  <c r="AH126"/>
  <c r="U131"/>
  <c r="AF26"/>
  <c r="S94"/>
  <c r="F143"/>
  <c r="Q126"/>
  <c r="V126"/>
  <c r="F154"/>
  <c r="AH26"/>
  <c r="U94"/>
  <c r="AI26"/>
  <c r="V94"/>
  <c r="F155"/>
  <c r="W126"/>
  <c r="AB28"/>
  <c r="AB29"/>
  <c r="AB30"/>
  <c r="CP31"/>
  <c r="O31" s="1"/>
  <c r="CP32"/>
  <c r="O32" s="1"/>
  <c r="CP34"/>
  <c r="O34" s="1"/>
  <c r="CP35"/>
  <c r="O35" s="1"/>
  <c r="CP37"/>
  <c r="O37" s="1"/>
  <c r="CZ29"/>
  <c r="Y29" s="1"/>
  <c r="AL94" s="1"/>
  <c r="CP51"/>
  <c r="O51" s="1"/>
  <c r="CP88"/>
  <c r="O88" s="1"/>
  <c r="CP89"/>
  <c r="O89" s="1"/>
  <c r="CZ128"/>
  <c r="Y128" s="1"/>
  <c r="AL131" s="1"/>
  <c r="G28" i="5" l="1"/>
  <c r="G351"/>
  <c r="G26"/>
  <c r="G348"/>
  <c r="G328"/>
  <c r="GM89" i="1"/>
  <c r="GN89"/>
  <c r="GM51"/>
  <c r="GN51"/>
  <c r="GM37"/>
  <c r="GN37"/>
  <c r="GM34"/>
  <c r="GO34"/>
  <c r="GM31"/>
  <c r="GO31"/>
  <c r="V26"/>
  <c r="F117"/>
  <c r="V161"/>
  <c r="U26"/>
  <c r="U161"/>
  <c r="F116"/>
  <c r="S26"/>
  <c r="F109"/>
  <c r="S161"/>
  <c r="F153"/>
  <c r="U126"/>
  <c r="W26"/>
  <c r="W161"/>
  <c r="F118"/>
  <c r="BA22"/>
  <c r="BA191"/>
  <c r="F181"/>
  <c r="GM128"/>
  <c r="CA131" s="1"/>
  <c r="GP128"/>
  <c r="CD131" s="1"/>
  <c r="AB131"/>
  <c r="BB22"/>
  <c r="F174"/>
  <c r="BB191"/>
  <c r="R26"/>
  <c r="F108"/>
  <c r="R161"/>
  <c r="AK126"/>
  <c r="X131"/>
  <c r="GM28"/>
  <c r="GO28"/>
  <c r="R126"/>
  <c r="F145"/>
  <c r="BD22"/>
  <c r="F186"/>
  <c r="BD191"/>
  <c r="AP22"/>
  <c r="F170"/>
  <c r="G16" i="2" s="1"/>
  <c r="G18" s="1"/>
  <c r="AP191" i="1"/>
  <c r="GM29"/>
  <c r="GO29"/>
  <c r="AB94"/>
  <c r="AK94"/>
  <c r="GM92"/>
  <c r="GO91"/>
  <c r="GM90"/>
  <c r="GN85"/>
  <c r="GM84"/>
  <c r="GN83"/>
  <c r="GN82"/>
  <c r="GM81"/>
  <c r="GN80"/>
  <c r="GN79"/>
  <c r="GN78"/>
  <c r="GN77"/>
  <c r="GM76"/>
  <c r="GN75"/>
  <c r="GN74"/>
  <c r="GN73"/>
  <c r="GN72"/>
  <c r="GN71"/>
  <c r="GM70"/>
  <c r="GN69"/>
  <c r="GM68"/>
  <c r="GN67"/>
  <c r="GM66"/>
  <c r="GN65"/>
  <c r="GM64"/>
  <c r="GN63"/>
  <c r="GM62"/>
  <c r="GN61"/>
  <c r="GN60"/>
  <c r="GM59"/>
  <c r="GN58"/>
  <c r="GM57"/>
  <c r="GN56"/>
  <c r="GM55"/>
  <c r="GN54"/>
  <c r="GM53"/>
  <c r="GM50"/>
  <c r="GN49"/>
  <c r="GM48"/>
  <c r="GN47"/>
  <c r="GM46"/>
  <c r="GN45"/>
  <c r="GM44"/>
  <c r="GN43"/>
  <c r="GN42"/>
  <c r="GN41"/>
  <c r="GN40"/>
  <c r="GM39"/>
  <c r="AL126"/>
  <c r="Y131"/>
  <c r="GM88"/>
  <c r="GO88"/>
  <c r="AL26"/>
  <c r="Y94"/>
  <c r="GM35"/>
  <c r="GN35"/>
  <c r="GM32"/>
  <c r="GN32"/>
  <c r="CB94" s="1"/>
  <c r="AQ22"/>
  <c r="AQ191"/>
  <c r="F171"/>
  <c r="CF131"/>
  <c r="CH131"/>
  <c r="AC126"/>
  <c r="P131"/>
  <c r="CE131"/>
  <c r="AX22"/>
  <c r="F168"/>
  <c r="AX191"/>
  <c r="GM30"/>
  <c r="GO30"/>
  <c r="S126"/>
  <c r="F146"/>
  <c r="T26"/>
  <c r="F115"/>
  <c r="T161"/>
  <c r="BC22"/>
  <c r="BC191"/>
  <c r="F177"/>
  <c r="AO22"/>
  <c r="AO191"/>
  <c r="F165"/>
  <c r="AZ22"/>
  <c r="F172"/>
  <c r="AZ191"/>
  <c r="AC26"/>
  <c r="P94"/>
  <c r="CE94"/>
  <c r="CF94"/>
  <c r="CH94"/>
  <c r="Q26"/>
  <c r="Q161"/>
  <c r="F106"/>
  <c r="Q22" l="1"/>
  <c r="F173"/>
  <c r="Q191"/>
  <c r="CH26"/>
  <c r="AY94"/>
  <c r="CE26"/>
  <c r="AV94"/>
  <c r="BC18"/>
  <c r="F207"/>
  <c r="T22"/>
  <c r="F182"/>
  <c r="T191"/>
  <c r="CE126"/>
  <c r="AV131"/>
  <c r="CF126"/>
  <c r="AW131"/>
  <c r="AQ18"/>
  <c r="F201"/>
  <c r="CF26"/>
  <c r="AW94"/>
  <c r="P26"/>
  <c r="F97"/>
  <c r="P161"/>
  <c r="AZ18"/>
  <c r="F202"/>
  <c r="AO18"/>
  <c r="F195"/>
  <c r="AX18"/>
  <c r="F198"/>
  <c r="P126"/>
  <c r="F134"/>
  <c r="CH126"/>
  <c r="AY131"/>
  <c r="AB26"/>
  <c r="O94"/>
  <c r="BD18"/>
  <c r="F216"/>
  <c r="BB18"/>
  <c r="F204"/>
  <c r="CD126"/>
  <c r="AU131"/>
  <c r="W22"/>
  <c r="F185"/>
  <c r="W191"/>
  <c r="S22"/>
  <c r="F176"/>
  <c r="J16" i="2" s="1"/>
  <c r="J18" s="1"/>
  <c r="S191" i="1"/>
  <c r="U22"/>
  <c r="F183"/>
  <c r="U191"/>
  <c r="V22"/>
  <c r="F184"/>
  <c r="V191"/>
  <c r="CA94"/>
  <c r="CB26"/>
  <c r="AS94"/>
  <c r="Y26"/>
  <c r="F121"/>
  <c r="Y161"/>
  <c r="Y126"/>
  <c r="F158"/>
  <c r="AK26"/>
  <c r="X94"/>
  <c r="AP18"/>
  <c r="F200"/>
  <c r="X126"/>
  <c r="F157"/>
  <c r="R22"/>
  <c r="R191"/>
  <c r="F175"/>
  <c r="AB126"/>
  <c r="O131"/>
  <c r="CA126"/>
  <c r="AR131"/>
  <c r="BA18"/>
  <c r="F211"/>
  <c r="CC94"/>
  <c r="CC26" l="1"/>
  <c r="AT94"/>
  <c r="R18"/>
  <c r="F205"/>
  <c r="X26"/>
  <c r="F120"/>
  <c r="X161"/>
  <c r="Y22"/>
  <c r="F188"/>
  <c r="Y191"/>
  <c r="V18"/>
  <c r="F214"/>
  <c r="S18"/>
  <c r="F206"/>
  <c r="F220" s="1"/>
  <c r="AU126"/>
  <c r="F150"/>
  <c r="AU161"/>
  <c r="O26"/>
  <c r="O161"/>
  <c r="F96"/>
  <c r="F139"/>
  <c r="AY126"/>
  <c r="P22"/>
  <c r="F164"/>
  <c r="P191"/>
  <c r="AV26"/>
  <c r="F99"/>
  <c r="AV161"/>
  <c r="AY26"/>
  <c r="F102"/>
  <c r="AY161"/>
  <c r="Q18"/>
  <c r="F203"/>
  <c r="F221" s="1"/>
  <c r="AR126"/>
  <c r="F159"/>
  <c r="F133"/>
  <c r="O126"/>
  <c r="AS26"/>
  <c r="F111"/>
  <c r="AS161"/>
  <c r="CA26"/>
  <c r="AR94"/>
  <c r="U18"/>
  <c r="F213"/>
  <c r="W18"/>
  <c r="F215"/>
  <c r="AW26"/>
  <c r="F100"/>
  <c r="AW161"/>
  <c r="F137"/>
  <c r="AW126"/>
  <c r="AV126"/>
  <c r="F136"/>
  <c r="T18"/>
  <c r="F212"/>
  <c r="AS22" l="1"/>
  <c r="F178"/>
  <c r="E16" i="2" s="1"/>
  <c r="AS191" i="1"/>
  <c r="AV22"/>
  <c r="F166"/>
  <c r="AV191"/>
  <c r="Y18"/>
  <c r="F218"/>
  <c r="F224" s="1"/>
  <c r="AT26"/>
  <c r="AT161"/>
  <c r="F112"/>
  <c r="AW22"/>
  <c r="AW191"/>
  <c r="F167"/>
  <c r="AY22"/>
  <c r="AY191"/>
  <c r="F169"/>
  <c r="P18"/>
  <c r="F194"/>
  <c r="F222" s="1"/>
  <c r="O22"/>
  <c r="F163"/>
  <c r="O191"/>
  <c r="AU22"/>
  <c r="F180"/>
  <c r="H16" i="2" s="1"/>
  <c r="H18" s="1"/>
  <c r="AU191" i="1"/>
  <c r="X22"/>
  <c r="X191"/>
  <c r="F187"/>
  <c r="AR26"/>
  <c r="AR161"/>
  <c r="F122"/>
  <c r="O18" l="1"/>
  <c r="F193"/>
  <c r="AY18"/>
  <c r="F199"/>
  <c r="AT22"/>
  <c r="F179"/>
  <c r="F16" i="2" s="1"/>
  <c r="F18" s="1"/>
  <c r="AT191" i="1"/>
  <c r="AV18"/>
  <c r="F196"/>
  <c r="I16" i="2"/>
  <c r="I18" s="1"/>
  <c r="E18"/>
  <c r="AR22" i="1"/>
  <c r="F189"/>
  <c r="AR191"/>
  <c r="X18"/>
  <c r="F217"/>
  <c r="F223" s="1"/>
  <c r="F225" s="1"/>
  <c r="AU18"/>
  <c r="F210"/>
  <c r="AW18"/>
  <c r="F197"/>
  <c r="AS18"/>
  <c r="F208"/>
  <c r="F226" l="1"/>
  <c r="F227" s="1"/>
  <c r="AR18"/>
  <c r="F219"/>
  <c r="AT18"/>
  <c r="F209"/>
</calcChain>
</file>

<file path=xl/sharedStrings.xml><?xml version="1.0" encoding="utf-8"?>
<sst xmlns="http://schemas.openxmlformats.org/spreadsheetml/2006/main" count="6445" uniqueCount="694">
  <si>
    <t>Smeta.RU  (495) 974-1589</t>
  </si>
  <si>
    <t>_PS_</t>
  </si>
  <si>
    <t>Smeta.RU</t>
  </si>
  <si>
    <t/>
  </si>
  <si>
    <t>1</t>
  </si>
  <si>
    <t>Монтаж СКС лабораторный корпус второй этаж</t>
  </si>
  <si>
    <t>П.В. Литвиненко</t>
  </si>
  <si>
    <t>Генеральный директор</t>
  </si>
  <si>
    <t>ОАО "ВНИИР"</t>
  </si>
  <si>
    <t>Р.А. Дмитриев</t>
  </si>
  <si>
    <t>Директор</t>
  </si>
  <si>
    <t>ООО "ТехноСистемы"</t>
  </si>
  <si>
    <t>ООО "ТехноСистемы", 428020, Чувашская Республика, город Чебоксары, Базовый проезд, дом 4, помещение 1/офис 10, 8(8352)655-585</t>
  </si>
  <si>
    <t>Сметные нормы списания</t>
  </si>
  <si>
    <t>Коды ценников</t>
  </si>
  <si>
    <t>Чувашская Республика (редакция 2014)</t>
  </si>
  <si>
    <t>Версия 1.3.1 ГСН (ГЭСН, ФЕР) и ТЕР (Методики НР (812/пр и 636/пр) и СП (774/пр) с 22.10.2021 г.) шифры НР, СП и ПНР с версии Smeta.ru 11.4.1.0</t>
  </si>
  <si>
    <t>Поправки для НБ 2014 года от 15.06.2021 г. Строительство</t>
  </si>
  <si>
    <t>Территориальные единичные расценки Чувашской Республики, утвержденные приказом Минстроя России от  05.05.2015 № 337/пр</t>
  </si>
  <si>
    <t>ТЕР</t>
  </si>
  <si>
    <t>Новая локальная смета</t>
  </si>
  <si>
    <t>Новый раздел</t>
  </si>
  <si>
    <t>СМР</t>
  </si>
  <si>
    <t>м08-02-412-2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</si>
  <si>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 до 6 мм2</t>
  </si>
  <si>
    <t>100 м</t>
  </si>
  <si>
    <t>ТЕРм Чувашская республика (редакция 2014), м08-02-412-2, Приказ Минстроя России от 05.05.2015 № 337/пр</t>
  </si>
  <si>
    <t>)*0</t>
  </si>
  <si>
    <t>)*1,15</t>
  </si>
  <si>
    <t>=95</t>
  </si>
  <si>
    <t>=50</t>
  </si>
  <si>
    <t>Монтажные работы</t>
  </si>
  <si>
    <t>Электротехнические установки: на других объектах</t>
  </si>
  <si>
    <t>мФЕР-08</t>
  </si>
  <si>
    <t>Поправка: Мет.421/пр 04.08.20 Пр.10 Т.2 п. 3</t>
  </si>
  <si>
    <t>Пр/812-049.3-1</t>
  </si>
  <si>
    <t>Пр/774-049.3</t>
  </si>
  <si>
    <t>м08-02-399-1</t>
  </si>
  <si>
    <t>Провод в коробах, сечением до 6 мм2</t>
  </si>
  <si>
    <t>ТЕРм Чувашская республика (редакция 2014), м08-02-399-1, Приказ Минстроя России от 05.05.2015 № 337/пр</t>
  </si>
  <si>
    <t>2</t>
  </si>
  <si>
    <t>м08-02-398-1</t>
  </si>
  <si>
    <t>Провод в лотках, сечением до 6 мм2</t>
  </si>
  <si>
    <t>ТЕРм Чувашская республика (редакция 2014), м08-02-398-1, Приказ Минстроя России от 05.05.2015 № 337/пр</t>
  </si>
  <si>
    <t>3</t>
  </si>
  <si>
    <t>м08-02-146-1</t>
  </si>
  <si>
    <t>Кабель до 35 кВ с креплением накладными скобами, масса 1 м кабеля до 0,5 кг</t>
  </si>
  <si>
    <t>100 М КАБЕЛЯ</t>
  </si>
  <si>
    <t>ТЕРм Чувашская республика (редакция 2014), м08-02-146-1, Приказ Минстроя России от 05.05.2015 № 337/пр</t>
  </si>
  <si>
    <t>4</t>
  </si>
  <si>
    <t>Счет на оплату № 2364 от 05 августа 2022 г.</t>
  </si>
  <si>
    <t>UTP cat.5e, кабель витая пара н/э для внтр. прокладки 4х2х0,5 (медь)</t>
  </si>
  <si>
    <t>м</t>
  </si>
  <si>
    <t>Материалы строительные</t>
  </si>
  <si>
    <t>Материалы, изделия и конструкции</t>
  </si>
  <si>
    <t>материалы (03)</t>
  </si>
  <si>
    <t>[31 / 1,2]</t>
  </si>
  <si>
    <t>0</t>
  </si>
  <si>
    <t>5</t>
  </si>
  <si>
    <t>ТППэп 30х2х0,5, телефонный кабель</t>
  </si>
  <si>
    <t>[240 / 1,2]</t>
  </si>
  <si>
    <t>6</t>
  </si>
  <si>
    <t>м08-02-395-1</t>
  </si>
  <si>
    <t>Лоток металлический штампованный по установленным конструкциям, ширина лотка до 200 мм</t>
  </si>
  <si>
    <t>1 Т</t>
  </si>
  <si>
    <t>ТЕРм Чувашская республика (редакция 2014), м08-02-395-1, Приказ Минстроя России от 05.05.2015 № 337/пр</t>
  </si>
  <si>
    <t>Поправка: МДС 81-35.2004, прил.1, т.2, п.4</t>
  </si>
  <si>
    <t>7</t>
  </si>
  <si>
    <t>Лоток перфорированный 100х50х3000, DKC (35262)</t>
  </si>
  <si>
    <t>[480 / 1,2]</t>
  </si>
  <si>
    <t>8</t>
  </si>
  <si>
    <t>Шпилька М8х1000мм, резьбовая</t>
  </si>
  <si>
    <t>шт.</t>
  </si>
  <si>
    <t>[86 / 1,2]</t>
  </si>
  <si>
    <t>9</t>
  </si>
  <si>
    <t>Гайка М8 оц</t>
  </si>
  <si>
    <t>[2,9 / 1,2]</t>
  </si>
  <si>
    <t>10</t>
  </si>
  <si>
    <t>Шайба 8 оц.</t>
  </si>
  <si>
    <t>11</t>
  </si>
  <si>
    <t>м08-02-397-1</t>
  </si>
  <si>
    <t>Профиль перфорированный монтажный длиной 2 м (прим.)</t>
  </si>
  <si>
    <t>ТЕРм Чувашская республика (редакция 2014), м08-02-397-1, Приказ Минстроя России от 05.05.2015 № 337/пр</t>
  </si>
  <si>
    <t>12</t>
  </si>
  <si>
    <t>Профиль PSM 3000мм</t>
  </si>
  <si>
    <t>[736 / 1,2]</t>
  </si>
  <si>
    <t>13</t>
  </si>
  <si>
    <t>14х50 М8 Анкер 4-х сегментный</t>
  </si>
  <si>
    <t>[20 / 1,2]</t>
  </si>
  <si>
    <t>14</t>
  </si>
  <si>
    <t>Винт М6х10 с крестообразным шлицем</t>
  </si>
  <si>
    <t>[8,28 / 1,2]</t>
  </si>
  <si>
    <t>15</t>
  </si>
  <si>
    <t>Гайка с насечкой М6</t>
  </si>
  <si>
    <t>[4 / 1,2]</t>
  </si>
  <si>
    <t>16</t>
  </si>
  <si>
    <t>м08-03-572-6</t>
  </si>
  <si>
    <t>Блок управления шкафного исполнения или распределительный пункт (шкаф), устанавливаемый на полу, высота и ширина до 2000х1000 мм</t>
  </si>
  <si>
    <t>1  ШТ.</t>
  </si>
  <si>
    <t>ТЕРм Чувашская республика (редакция 2014), м08-03-572-6, Приказ Минстроя России от 05.05.2015 № 337/пр</t>
  </si>
  <si>
    <t>Поправка: МДС 81-35.2004, прил.1, т.2, п.4  Поправка: МДС 81-35.2004, прил.1, т.2, п.4</t>
  </si>
  <si>
    <t>17</t>
  </si>
  <si>
    <t>Шкаф 19" телекоммуникационный, 15U</t>
  </si>
  <si>
    <t>[12 100 / 1,2]</t>
  </si>
  <si>
    <t>18</t>
  </si>
  <si>
    <t>м10-01-001-13</t>
  </si>
  <si>
    <t>Рамка со штифтами на винтах и гайках с шайбами</t>
  </si>
  <si>
    <t>ТЕРм Чувашская республика (редакция 2014), м10-01-001-13, Приказ Минстроя России от 05.05.2015 № 337/пр</t>
  </si>
  <si>
    <t>Оборудование связи: прокладка и монтаж сетей связи</t>
  </si>
  <si>
    <t>мФЕР-10</t>
  </si>
  <si>
    <t>Пр/812-051.1-1</t>
  </si>
  <si>
    <t>Пр/774-051.1</t>
  </si>
  <si>
    <t>19</t>
  </si>
  <si>
    <t>PP-19-1U-48-C5E-TWCS , патч-панель 19", 1U 48 портов RJ-45 Cat.5e</t>
  </si>
  <si>
    <t>[2 855 / 1,2]</t>
  </si>
  <si>
    <t>20</t>
  </si>
  <si>
    <t>м10-08-001-6</t>
  </si>
  <si>
    <t>Приборы приемно-контрольные сигнальные, концентратор блок базовый на 10 лучей</t>
  </si>
  <si>
    <t>ТЕРм Чувашская республика (редакция 2014), м10-08-001-6, Приказ Минстроя России от 05.05.2015 № 337/пр</t>
  </si>
  <si>
    <t>21</t>
  </si>
  <si>
    <t>D-link DGS-1210-52/ME/B1A, управляемый коммутатор, 48x10/100/1000Mbp, 4xSFP</t>
  </si>
  <si>
    <t>[45 821 / 1,2]</t>
  </si>
  <si>
    <t>22</t>
  </si>
  <si>
    <t>м11-04-008-1</t>
  </si>
  <si>
    <t>Съемные и выдвижные блоки (модули, ячейки, ТЭЗ), масса до 5 кг</t>
  </si>
  <si>
    <t>ТЕРм Чувашская республика (редакция 2014), м11-04-008-1, Приказ Минстроя России от 05.05.2015 № 337/пр</t>
  </si>
  <si>
    <t>Приборы, средства автоматизации и вычислительной техники</t>
  </si>
  <si>
    <t>мФЕР-11</t>
  </si>
  <si>
    <t>Пр/812-053.0-1</t>
  </si>
  <si>
    <t>Пр/774-053.0</t>
  </si>
  <si>
    <t>23</t>
  </si>
  <si>
    <t>Органайзер кабельный горизонтальный 19" 1U, 4 кольца</t>
  </si>
  <si>
    <t>[600 / 1,2]</t>
  </si>
  <si>
    <t>24</t>
  </si>
  <si>
    <t>Блок розеток 19", 8шт, 5bites PDU819A-07</t>
  </si>
  <si>
    <t>[1 600 / 1,2]</t>
  </si>
  <si>
    <t>25</t>
  </si>
  <si>
    <t>26</t>
  </si>
  <si>
    <t>DS-S504P(B), коммутатор сетевой 4 портовый; 4 RJ45 100M PoE; 1 Uplink порт 100М Ethernet</t>
  </si>
  <si>
    <t>[3 900 / 1,2]</t>
  </si>
  <si>
    <t>27</t>
  </si>
  <si>
    <t>м08-01-081-1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</si>
  <si>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</t>
  </si>
  <si>
    <t>ТЕРм Чувашская республика (редакция 2014), м08-01-081-1, Приказ Минстроя России от 05.05.2015 № 337/пр</t>
  </si>
  <si>
    <t>28</t>
  </si>
  <si>
    <t>ML-200, эл/магн. замок, 200 кг. (уголок в комплекте)</t>
  </si>
  <si>
    <t>[2 520 / 1,2]</t>
  </si>
  <si>
    <t>29</t>
  </si>
  <si>
    <t>м10-08-003-4</t>
  </si>
  <si>
    <t>Устройство ультразвуковое, преобразователь (излучатель или приемник)</t>
  </si>
  <si>
    <t>ТЕРм Чувашская республика (редакция 2014), м10-08-003-4, Приказ Минстроя России от 05.05.2015 № 337/пр</t>
  </si>
  <si>
    <t>30</t>
  </si>
  <si>
    <t>MATRIX-II EH, считыватель Proxy</t>
  </si>
  <si>
    <t>[2 760 / 1,2]</t>
  </si>
  <si>
    <t>31</t>
  </si>
  <si>
    <t>м10-08-003-3</t>
  </si>
  <si>
    <t>Устройство ультразвуковое, блок питания и контроля</t>
  </si>
  <si>
    <t>ТЕРм Чувашская республика (редакция 2014), м10-08-003-3, Приказ Минстроя России от 05.05.2015 № 337/пр</t>
  </si>
  <si>
    <t>32</t>
  </si>
  <si>
    <t>ББП-20 (пласт.), бесперебойный блок питания, 2А,12В</t>
  </si>
  <si>
    <t>[700 / 1,2]</t>
  </si>
  <si>
    <t>33</t>
  </si>
  <si>
    <t>АКБ 7 А/ч, 12В, аккумуляторная батарея</t>
  </si>
  <si>
    <t>[770 / 1,2]</t>
  </si>
  <si>
    <t>34</t>
  </si>
  <si>
    <t>35</t>
  </si>
  <si>
    <t>Sigur E510, сетевой контроллер</t>
  </si>
  <si>
    <t>[37 905 / 1,2]</t>
  </si>
  <si>
    <t>36</t>
  </si>
  <si>
    <t>м10-10-001-2</t>
  </si>
  <si>
    <t>Камеры видеонаблюдения на кронштейне</t>
  </si>
  <si>
    <t>ТЕРм Чувашская республика (редакция 2014), м10-10-001-2, Приказ Минстроя России от 05.05.2015 № 337/пр</t>
  </si>
  <si>
    <t>37</t>
  </si>
  <si>
    <t>DS-I200(D) (2.8), уличная IP-камера, 2Мп, ИК EXIR 30м, 0,01 лк, f=2,8 мм, IP67, 12В/PoE</t>
  </si>
  <si>
    <t>[5 105 / 1,2]</t>
  </si>
  <si>
    <t>38</t>
  </si>
  <si>
    <t>ВВГнг-LS 3х1,5, кабель</t>
  </si>
  <si>
    <t>[57 / 1,2]</t>
  </si>
  <si>
    <t>39</t>
  </si>
  <si>
    <t>м08-02-413-3</t>
  </si>
  <si>
    <t>Провод, количество проводов в резинобитумной трубке до 3, сечение провода до 6 мм2</t>
  </si>
  <si>
    <t>100 М ТРУБОК</t>
  </si>
  <si>
    <t>ТЕРм Чувашская республика (редакция 2014), м08-02-413-3, Приказ Минстроя России от 05.05.2015 № 337/пр</t>
  </si>
  <si>
    <t>40</t>
  </si>
  <si>
    <t>Гофра, 20 мм, с зондом серая</t>
  </si>
  <si>
    <t>[14 / 1,2]</t>
  </si>
  <si>
    <t>41</t>
  </si>
  <si>
    <t>м08-02-390-1</t>
  </si>
  <si>
    <t>Короба пластмассовые шириной до 40 мм</t>
  </si>
  <si>
    <t>ТЕРм Чувашская республика (редакция 2014), м08-02-390-1, Приказ Минстроя России от 05.05.2015 № 337/пр</t>
  </si>
  <si>
    <t>42</t>
  </si>
  <si>
    <t>Напольный кабельный канал KOPOS 34х10 комплект 2 метра LO 35_KD</t>
  </si>
  <si>
    <t>[620 / 1,2]</t>
  </si>
  <si>
    <t>43</t>
  </si>
  <si>
    <t>Хомут 4х200 мм (100 шт) белые</t>
  </si>
  <si>
    <t>[90 / 1,2]</t>
  </si>
  <si>
    <t>44</t>
  </si>
  <si>
    <t>Саморез по ГК остр. 3,5х32, гол. потай, круп. шаг</t>
  </si>
  <si>
    <t>[0,7 / 1,2]</t>
  </si>
  <si>
    <t>45</t>
  </si>
  <si>
    <t>Дюбель шипованный 6х30 мм</t>
  </si>
  <si>
    <t>46</t>
  </si>
  <si>
    <t>Дюбель-хомут D5-10мм (50шт упаковка)</t>
  </si>
  <si>
    <t>[109 / 1,2]</t>
  </si>
  <si>
    <t>47</t>
  </si>
  <si>
    <t>м10-04-066-7</t>
  </si>
  <si>
    <t>Розетка микрофонная</t>
  </si>
  <si>
    <t>ТЕРм Чувашская республика (редакция 2014), м10-04-066-7, Приказ Минстроя России от 05.05.2015 № 337/пр</t>
  </si>
  <si>
    <t>Оборудование связи: монтаж радиотелевизионного и электронного оборудования</t>
  </si>
  <si>
    <t>Пр/812-051.2-1</t>
  </si>
  <si>
    <t>Пр/774-051.2</t>
  </si>
  <si>
    <t>48</t>
  </si>
  <si>
    <t>Розетка  Legrand Etika RJ45+RJ11(672252), белая</t>
  </si>
  <si>
    <t>[1 440 / 1,2]</t>
  </si>
  <si>
    <t>49</t>
  </si>
  <si>
    <t>Розетка  Legrand Etika RJ11, белая (672240)</t>
  </si>
  <si>
    <t>[344 / 1,2]</t>
  </si>
  <si>
    <t>50</t>
  </si>
  <si>
    <t>Розетка  Legrand Etika RJ45, белая (672241)</t>
  </si>
  <si>
    <t>[650 / 1,2]</t>
  </si>
  <si>
    <t>51</t>
  </si>
  <si>
    <t>Рамка  Legrand Etika 1-местная белая ( 672501)</t>
  </si>
  <si>
    <t>[40,61 / 1,2]</t>
  </si>
  <si>
    <t>52</t>
  </si>
  <si>
    <t>м11-04-028-1</t>
  </si>
  <si>
    <t>Включение в аппаратуру разъемов штепсельных, количество контактов в разъеме до 14 шт.</t>
  </si>
  <si>
    <t>1 разъем</t>
  </si>
  <si>
    <t>ТЕРм Чувашская республика (редакция 2014), м11-04-028-1, Приказ Минстроя России от 05.05.2015 № 337/пр</t>
  </si>
  <si>
    <t>53</t>
  </si>
  <si>
    <t>Патч-корд UTP кат. 5е  0,3 м</t>
  </si>
  <si>
    <t>[44 / 1,2]</t>
  </si>
  <si>
    <t>54</t>
  </si>
  <si>
    <t>Изолента белая</t>
  </si>
  <si>
    <t>[50 / 1,2]</t>
  </si>
  <si>
    <t>55</t>
  </si>
  <si>
    <t>56</t>
  </si>
  <si>
    <t>RJ-45, коннектор кат.5 (шт.)</t>
  </si>
  <si>
    <t>57</t>
  </si>
  <si>
    <t>58</t>
  </si>
  <si>
    <t>Рамка  Legrand Etika 2-местная белая ( 672502)</t>
  </si>
  <si>
    <t>[73 / 1,2]</t>
  </si>
  <si>
    <t>59</t>
  </si>
  <si>
    <t>м10-08-019-1</t>
  </si>
  <si>
    <t>Коробка ответвительная на стене</t>
  </si>
  <si>
    <t>ТЕРм Чувашская республика (редакция 2014), м10-08-019-1, Приказ Минстроя России от 05.05.2015 № 337/пр</t>
  </si>
  <si>
    <t>60</t>
  </si>
  <si>
    <t>Коробка уст. СП 68х45 для ГК</t>
  </si>
  <si>
    <t>[11 / 1,2]</t>
  </si>
  <si>
    <t>61</t>
  </si>
  <si>
    <t>КМ-2-50,  комплект монтажный (винт М6х16, квадр. гайка М6, шайба)</t>
  </si>
  <si>
    <t>[27 / 1,2]</t>
  </si>
  <si>
    <t>62</t>
  </si>
  <si>
    <t>63</t>
  </si>
  <si>
    <t>МК-1 PRO, коробка монтажная, IP65</t>
  </si>
  <si>
    <t>[376 / 1,2]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</si>
  <si>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</si>
  <si>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</si>
  <si>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</si>
  <si>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</si>
  <si>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</si>
  <si>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</si>
  <si>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</si>
  <si>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</si>
  <si>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</si>
  <si>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</si>
  <si>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</si>
  <si>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</si>
  <si>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</si>
  <si>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</si>
  <si>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</si>
  <si>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</si>
  <si>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</si>
  <si>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</si>
  <si>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</si>
  <si>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</si>
  <si>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</si>
  <si>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</si>
  <si>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</si>
  <si>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</si>
  <si>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</si>
  <si>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</si>
  <si>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</si>
  <si>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</si>
  <si>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</si>
  <si>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</si>
  <si>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</si>
  <si>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</si>
  <si>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</si>
  <si>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</si>
  <si>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</si>
  <si>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</si>
  <si>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</si>
  <si>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</si>
  <si>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</si>
  <si>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</si>
  <si>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</si>
  <si>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</si>
  <si>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</si>
  <si>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</si>
  <si>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</si>
  <si>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</si>
  <si>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</si>
  <si>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</si>
  <si>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</si>
  <si>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</si>
  <si>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</si>
  <si>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</si>
  <si>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</si>
  <si>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</si>
  <si>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ПНР</t>
  </si>
  <si>
    <t>64</t>
  </si>
  <si>
    <t>п02-01-001-1</t>
  </si>
  <si>
    <t>Автоматизированная система управления I категории технической сложности с количеством каналов (Кобщ) 2</t>
  </si>
  <si>
    <t>1 система</t>
  </si>
  <si>
    <t>ТЕРп Чувашская республика (редакция 2014), п02-01-001-1, Приказ Минстроя России от 05.05.2015 № 337/пр</t>
  </si>
  <si>
    <t>)*0,8</t>
  </si>
  <si>
    <t>Пусконаладочные работы</t>
  </si>
  <si>
    <t>Пусконаладочные работы (Если АЭС=1, то Пусконаладочные работы технологического оборудования АЭС)</t>
  </si>
  <si>
    <t>ФЕРп</t>
  </si>
  <si>
    <t>вхолостую</t>
  </si>
  <si>
    <t>Пр/812-084.0-1</t>
  </si>
  <si>
    <t>Пр/774-084.0</t>
  </si>
  <si>
    <t>65</t>
  </si>
  <si>
    <t>З</t>
  </si>
  <si>
    <t>Э</t>
  </si>
  <si>
    <t>ЭММ, в т.ч. ЗПМ</t>
  </si>
  <si>
    <t>М</t>
  </si>
  <si>
    <t>Стоимость материалов</t>
  </si>
  <si>
    <t>Н</t>
  </si>
  <si>
    <t>С</t>
  </si>
  <si>
    <t>СП</t>
  </si>
  <si>
    <t>В</t>
  </si>
  <si>
    <t>НДС</t>
  </si>
  <si>
    <t>НДС 20%</t>
  </si>
  <si>
    <t>И</t>
  </si>
  <si>
    <t>Итого с НДС</t>
  </si>
  <si>
    <t>Автоматизированные системы управления</t>
  </si>
  <si>
    <t>Мет. 421/пр. 04.08.20. пр. 8; п.2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</si>
  <si>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</si>
  <si>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</si>
  <si>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</si>
  <si>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</si>
  <si>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</si>
  <si>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</si>
  <si>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</si>
  <si>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ЗД. и СООРУЖЕНИЙ,  НАРУЖНЫХ ИНЖЕНЕРНЫХ СЕТЕЙ, УЛИЦ И ДОРОГ МЕСТНОГО ЗНАЧЕНИЯ, ИНЖ,СООРУЖЕНИЙ ( ГИДРОТЕХ,СООРУЖ, МОСТОВ И ПУТЕПРОВОДОВ И Т.П.)</t>
  </si>
  <si>
    <t>Капитальный ремонт прозводственных зданий</t>
  </si>
  <si>
    <t>Территория</t>
  </si>
  <si>
    <t>для территории Российской Федерации, не относящейся к районам Крайнего Севера и приравненным к ним местностям</t>
  </si>
  <si>
    <t>МПРКС</t>
  </si>
  <si>
    <t>для территории Российской Федерации, относящейся к местностям, приравненным к районам Крайнего Севера</t>
  </si>
  <si>
    <t>РКС</t>
  </si>
  <si>
    <t>для территории Российской Федерации, относящейся к районам Крайнего Севера</t>
  </si>
  <si>
    <t>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</si>
  <si>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АЭС.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</si>
  <si>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</si>
  <si>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Сложные объекты</t>
  </si>
  <si>
    <t>АЭС</t>
  </si>
  <si>
    <t>При определении сметной стоимости строительства объектов капитального строительства АЭС.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</si>
  <si>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</si>
  <si>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ОПТ/В</t>
  </si>
  <si>
    <t>{вкл}    - Прокладка  МЕЖДУГОРОДНЫХ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</si>
  <si>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</si>
  <si>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междугородных в/опт. кабелей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</si>
  <si>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</si>
  <si>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</si>
  <si>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</si>
  <si>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авитранспорта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</si>
  <si>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</si>
  <si>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</si>
  <si>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</si>
  <si>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(обслуживающие процессы)</t>
  </si>
  <si>
    <t>ГОР</t>
  </si>
  <si>
    <t>(вкл) - ФЕРм-08, выполнение работ на горнорудных объектах  (выкл) - ФЕРм-08, выполнение работ на других объектах</t>
  </si>
  <si>
    <t>Выполнение работ на горнорудных объектах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</si>
  <si>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</si>
  <si>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</si>
  <si>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</si>
  <si>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п.25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</si>
  <si>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</si>
  <si>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</si>
  <si>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</si>
  <si>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п.16</t>
  </si>
  <si>
    <t>К_НР_СЛЖ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</si>
  <si>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объектов атомных электрических станций.  ( если {СЛЖ} = [вкл] )</t>
  </si>
  <si>
    <t>п.27 СЛОЖН</t>
  </si>
  <si>
    <t>К_НР_АЭС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</si>
  <si>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Для объектов атомных электрических станций.  ( если {АЭС} = [вкл] )</t>
  </si>
  <si>
    <t>п.27 АЭС</t>
  </si>
  <si>
    <t>Р_ОКР</t>
  </si>
  <si>
    <t>Разрядность округления результата расчета НР и СП  (с 05.04.2020 - до семи знаков после запятой)</t>
  </si>
  <si>
    <t>Лист_НРиСП</t>
  </si>
  <si>
    <t>Уровень цен</t>
  </si>
  <si>
    <t>Сборник индексов</t>
  </si>
  <si>
    <t>ТСН Чувашской республики (редакция 2014 г)</t>
  </si>
  <si>
    <t>_OBSM_</t>
  </si>
  <si>
    <t>1-2038-21</t>
  </si>
  <si>
    <t>Рабочий монтажник среднего разряда 3,8</t>
  </si>
  <si>
    <t>чел.-ч</t>
  </si>
  <si>
    <t>Затраты труда машинистов</t>
  </si>
  <si>
    <t>чел.час</t>
  </si>
  <si>
    <t>021102</t>
  </si>
  <si>
    <t>ТСЭМ Чувашская республика (редакция 2014), 021102, Приказ Минстроя России от 05.05.2015 № 337/пр</t>
  </si>
  <si>
    <t>Краны на автомобильном ходу при работе на монтаже технологического оборудования 10 т</t>
  </si>
  <si>
    <t>маш.-ч</t>
  </si>
  <si>
    <t>400001</t>
  </si>
  <si>
    <t>ТСЭМ Чувашская республика (редакция 2014), 400001, Приказ Минстроя России от 05.05.2015 № 337/пр</t>
  </si>
  <si>
    <t>Автомобили бортовые, грузоподъемность до 5 т</t>
  </si>
  <si>
    <t>101-1764</t>
  </si>
  <si>
    <t>ТССЦ Чувашская республика (редакция 2014), 101-1764, Приказ Минстроя России от 05.05.2015 № 337/пр</t>
  </si>
  <si>
    <t>Тальк молотый, сорт I</t>
  </si>
  <si>
    <t>т</t>
  </si>
  <si>
    <t>101-2143</t>
  </si>
  <si>
    <t>ТССЦ Чувашская республика (редакция 2014), 101-2143, Приказ Минстроя России от 05.05.2015 № 337/пр</t>
  </si>
  <si>
    <t>Краска</t>
  </si>
  <si>
    <t>кг</t>
  </si>
  <si>
    <t>101-2499</t>
  </si>
  <si>
    <t>ТССЦ Чувашская республика (редакция 2014), 101-2499, Приказ Минстроя России от 05.05.2015 № 337/пр</t>
  </si>
  <si>
    <t>Лента изоляционная прорезиненная односторонняя ширина 20 мм, толщина 0,25-0,35 мм</t>
  </si>
  <si>
    <t>509-0778</t>
  </si>
  <si>
    <t>ТССЦ Чувашская республика (редакция 2014), 509-0778, Приказ Минстроя России от 05.05.2015 № 337/пр</t>
  </si>
  <si>
    <t>Втулки В22</t>
  </si>
  <si>
    <t>1000 шт.</t>
  </si>
  <si>
    <t>509-1652</t>
  </si>
  <si>
    <t>ТССЦ Чувашская республика (редакция 2014), 509-1652, Приказ Минстроя России от 05.05.2015 № 337/пр</t>
  </si>
  <si>
    <t>Гильза кабельная медная ГМ 6</t>
  </si>
  <si>
    <t>999-9950</t>
  </si>
  <si>
    <t>ТССЦ Чувашская республика (редакция 2014), 999-9950, Приказ Минстроя России от 05.05.2015 № 337/пр</t>
  </si>
  <si>
    <t>Вспомогательные ненормируемые материалы (2% от ОЗП)</t>
  </si>
  <si>
    <t>РУБ</t>
  </si>
  <si>
    <t>101-2478</t>
  </si>
  <si>
    <t>ТССЦ Чувашская республика (редакция 2014), 101-2478, Приказ Минстроя России от 05.05.2015 № 337/пр</t>
  </si>
  <si>
    <t>Лента К226</t>
  </si>
  <si>
    <t>1-2040-21</t>
  </si>
  <si>
    <t>Рабочий монтажник среднего разряда 4</t>
  </si>
  <si>
    <t>030203</t>
  </si>
  <si>
    <t>ТСЭМ Чувашская республика (редакция 2014), 030203, Приказ Минстроя России от 05.05.2015 № 337/пр</t>
  </si>
  <si>
    <t>Домкраты гидравлические грузоподъемностью 63-100 т</t>
  </si>
  <si>
    <t>030402</t>
  </si>
  <si>
    <t>ТСЭМ Чувашская республика (редакция 2014), 030402, Приказ Минстроя России от 05.05.2015 № 337/пр</t>
  </si>
  <si>
    <t>Лебедки электрические тяговым усилием до 12,26 кН (1,25 т)</t>
  </si>
  <si>
    <t>031050</t>
  </si>
  <si>
    <t>ТСЭМ Чувашская республика (редакция 2014), 031050, Приказ Минстроя России от 05.05.2015 № 337/пр</t>
  </si>
  <si>
    <t>Вышка телескопическая 25 м</t>
  </si>
  <si>
    <t>113-1786</t>
  </si>
  <si>
    <t>ТССЦ Чувашская республика (редакция 2014), 113-1786, Приказ Минстроя России от 05.05.2015 № 337/пр</t>
  </si>
  <si>
    <t>Лак битумный БТ-123</t>
  </si>
  <si>
    <t>506-1362</t>
  </si>
  <si>
    <t>ТССЦ Чувашская республика (редакция 2014), 506-1362, Приказ Минстроя России от 05.05.2015 № 337/пр</t>
  </si>
  <si>
    <t>Припои оловянно-свинцовые бессурьмянистые марки ПОС30</t>
  </si>
  <si>
    <t>040502</t>
  </si>
  <si>
    <t>ТСЭМ Чувашская республика (редакция 2014), 040502, Приказ Минстроя России от 05.05.2015 № 337/пр</t>
  </si>
  <si>
    <t>Установки для сварки ручной дуговой (постоянного тока)</t>
  </si>
  <si>
    <t>101-1924</t>
  </si>
  <si>
    <t>ТССЦ Чувашская республика (редакция 2014), 101-1924, Приказ Минстроя России от 05.05.2015 № 337/пр</t>
  </si>
  <si>
    <t>Электроды диаметром 4 мм Э42А</t>
  </si>
  <si>
    <t>101-1977</t>
  </si>
  <si>
    <t>ТССЦ Чувашская республика (редакция 2014), 101-1977, Приказ Минстроя России от 05.05.2015 № 337/пр</t>
  </si>
  <si>
    <t>Болты с гайками и шайбами строительные</t>
  </si>
  <si>
    <t>030902</t>
  </si>
  <si>
    <t>ТСЭМ Чувашская республика (редакция 2014), 030902, Приказ Минстроя России от 05.05.2015 № 337/пр</t>
  </si>
  <si>
    <t>Подъемники гидравлические высотой подъема 10 м</t>
  </si>
  <si>
    <t>331451</t>
  </si>
  <si>
    <t>ТСЭМ Чувашская республика (редакция 2014), 331451, Приказ Минстроя России от 05.05.2015 № 337/пр</t>
  </si>
  <si>
    <t>Перфораторы электрические</t>
  </si>
  <si>
    <t>101-3914</t>
  </si>
  <si>
    <t>ТССЦ Чувашская республика (редакция 2014), 101-3914, Приказ Минстроя России от 05.05.2015 № 337/пр</t>
  </si>
  <si>
    <t>Дюбели распорные полипропиленовые</t>
  </si>
  <si>
    <t>100 шт.</t>
  </si>
  <si>
    <t>502-0639</t>
  </si>
  <si>
    <t>ТССЦ Чувашская республика (редакция 2014), 502-0639, Приказ Минстроя России от 05.05.2015 № 337/пр</t>
  </si>
  <si>
    <t>Муфта</t>
  </si>
  <si>
    <t>509-0166</t>
  </si>
  <si>
    <t>ТССЦ Чувашская республика (редакция 2014), 509-0166, Приказ Минстроя России от 05.05.2015 № 337/пр</t>
  </si>
  <si>
    <t>Серьга</t>
  </si>
  <si>
    <t>1-2042-21</t>
  </si>
  <si>
    <t>Рабочий монтажник среднего разряда 4,2</t>
  </si>
  <si>
    <t>201-0843</t>
  </si>
  <si>
    <t>ТССЦ Чувашская республика (редакция 2014), 201-0843, Приказ Минстроя России от 05.05.2015 № 337/пр</t>
  </si>
  <si>
    <t>Конструкции стальные индивидуальные решетчатые сварные массой до 0,1 т</t>
  </si>
  <si>
    <t>1-2030-21</t>
  </si>
  <si>
    <t>Рабочий монтажник среднего разряда 3</t>
  </si>
  <si>
    <t>1-2043-21</t>
  </si>
  <si>
    <t>Рабочий монтажник среднего разряда 4,3</t>
  </si>
  <si>
    <t>330206</t>
  </si>
  <si>
    <t>ТСЭМ Чувашская республика (редакция 2014), 330206, Приказ Минстроя России от 05.05.2015 № 337/пр</t>
  </si>
  <si>
    <t>Дрели электрические</t>
  </si>
  <si>
    <t>101-1963</t>
  </si>
  <si>
    <t>ТССЦ Чувашская республика (редакция 2014), 101-1963, Приказ Минстроя России от 05.05.2015 № 337/пр</t>
  </si>
  <si>
    <t>Канифоль сосновая</t>
  </si>
  <si>
    <t>101-2206</t>
  </si>
  <si>
    <t>ТССЦ Чувашская республика (редакция 2014), 101-2206, Приказ Минстроя России от 05.05.2015 № 337/пр</t>
  </si>
  <si>
    <t>Дюбели пластмассовые с шурупами 12х70 мм</t>
  </si>
  <si>
    <t>10 шт.</t>
  </si>
  <si>
    <t>506-1361</t>
  </si>
  <si>
    <t>ТССЦ Чувашская республика (редакция 2014), 506-1361, Приказ Минстроя России от 05.05.2015 № 337/пр</t>
  </si>
  <si>
    <t>Припои оловянно-свинцовые бессурьмянистые марки ПОС40</t>
  </si>
  <si>
    <t>1-2031-21</t>
  </si>
  <si>
    <t>Рабочий монтажник среднего разряда 3,1</t>
  </si>
  <si>
    <t>405-0219</t>
  </si>
  <si>
    <t>ТССЦ Чувашская республика (редакция 2014), 405-0219, Приказ Минстроя России от 05.05.2015 № 337/пр</t>
  </si>
  <si>
    <t>Гипсовые вяжущие, марка Г3</t>
  </si>
  <si>
    <t>1-2044-21</t>
  </si>
  <si>
    <t>Рабочий монтажник среднего разряда 4,4</t>
  </si>
  <si>
    <t>1-2049-21</t>
  </si>
  <si>
    <t>Рабочий монтажник среднего разряда 4,9</t>
  </si>
  <si>
    <t>134041</t>
  </si>
  <si>
    <t>ТСЭМ Чувашская республика (редакция 2014), 134041, Приказ Минстроя России от 05.05.2015 № 337/пр</t>
  </si>
  <si>
    <t>Шуруповерт</t>
  </si>
  <si>
    <t>331454</t>
  </si>
  <si>
    <t>ТСЭМ Чувашская республика (редакция 2014), 331454, Приказ Минстроя России от 05.05.2015 № 337/пр</t>
  </si>
  <si>
    <t>Перфоратор электрический мощностью 1,5 кВт, энергией удара до 18 Дж</t>
  </si>
  <si>
    <t>101-2205</t>
  </si>
  <si>
    <t>ТССЦ Чувашская республика (редакция 2014), 101-2205, Приказ Минстроя России от 05.05.2015 № 337/пр</t>
  </si>
  <si>
    <t>Дюбели распорные полиэтиленовые 10х40 мм</t>
  </si>
  <si>
    <t>101-0319</t>
  </si>
  <si>
    <t>ТССЦ Чувашская республика (редакция 2014), 101-0319, Приказ Минстроя России от 05.05.2015 № 337/пр</t>
  </si>
  <si>
    <t>Картон строительный прокладочный марки Б</t>
  </si>
  <si>
    <t>101-0612</t>
  </si>
  <si>
    <t>ТССЦ Чувашская республика (редакция 2014), 101-0612, Приказ Минстроя России от 05.05.2015 № 337/пр</t>
  </si>
  <si>
    <t>Мастика клеящая морозостойкая битумно-масляная МБ-50</t>
  </si>
  <si>
    <t>1-1039-21</t>
  </si>
  <si>
    <t>Рабочий строитель среднего разряда 3,9</t>
  </si>
  <si>
    <t>030954</t>
  </si>
  <si>
    <t>ТСЭМ Чувашская республика (редакция 2014), 030954, Приказ Минстроя России от 05.05.2015 № 337/пр</t>
  </si>
  <si>
    <t>Подъемники грузоподъемностью до 500 кг одномачтовые, высота подъема 45 м</t>
  </si>
  <si>
    <t>101-1481</t>
  </si>
  <si>
    <t>ТССЦ Чувашская республика (редакция 2014), 101-1481, Приказ Минстроя России от 05.05.2015 № 337/пр</t>
  </si>
  <si>
    <t>Шурупы с полукруглой головкой 4x40 мм</t>
  </si>
  <si>
    <t>101-2202</t>
  </si>
  <si>
    <t>ТССЦ Чувашская республика (редакция 2014), 101-2202, Приказ Минстроя России от 05.05.2015 № 337/пр</t>
  </si>
  <si>
    <t>Дюбели распорные полиэтиленовые 6х40 мм</t>
  </si>
  <si>
    <t>101-1665</t>
  </si>
  <si>
    <t>ТССЦ Чувашская республика (редакция 2014), 101-1665, Приказ Минстроя России от 05.05.2015 № 337/пр</t>
  </si>
  <si>
    <t>Лак электроизоляционный 318</t>
  </si>
  <si>
    <t>101-2073</t>
  </si>
  <si>
    <t>ТССЦ Чувашская республика (редакция 2014), 101-2073, Приказ Минстроя России от 05.05.2015 № 337/пр</t>
  </si>
  <si>
    <t>Нитки суровые</t>
  </si>
  <si>
    <t>101-2493</t>
  </si>
  <si>
    <t>ТССЦ Чувашская республика (редакция 2014), 101-2493, Приказ Минстроя России от 05.05.2015 № 337/пр</t>
  </si>
  <si>
    <t>Лента липкая изоляционная на поликасиновом компаунде марки ЛСЭПЛ, шириной 20-30 мм, толщиной от 0,14 до 0,19 мм</t>
  </si>
  <si>
    <t>411-0041</t>
  </si>
  <si>
    <t>ТССЦ Чувашская республика (редакция 2014), 411-0041, Приказ Минстроя России от 05.05.2015 № 337/пр</t>
  </si>
  <si>
    <t>Электроэнергия</t>
  </si>
  <si>
    <t>КВТ-Ч</t>
  </si>
  <si>
    <t>1-2041-21</t>
  </si>
  <si>
    <t>Рабочий монтажник среднего разряда 4,1</t>
  </si>
  <si>
    <t>101-0812</t>
  </si>
  <si>
    <t>ТССЦ Чувашская республика (редакция 2014), 101-0812, Приказ Минстроя России от 05.05.2015 № 337/пр</t>
  </si>
  <si>
    <t>Проволока стальная низкоуглеродистая разного назначения оцинкованная диаметром 1,6 мм</t>
  </si>
  <si>
    <t>2-0011-21</t>
  </si>
  <si>
    <t>Инженер I категории</t>
  </si>
  <si>
    <t>2-0012-21</t>
  </si>
  <si>
    <t>Инженер II категории</t>
  </si>
  <si>
    <t>2-0013-21</t>
  </si>
  <si>
    <t>Инженер III категории</t>
  </si>
  <si>
    <t>2-2001-21</t>
  </si>
  <si>
    <t>Ведущий инженер</t>
  </si>
  <si>
    <t>3-0011-21</t>
  </si>
  <si>
    <t>Техник I категории</t>
  </si>
  <si>
    <t>999-0005</t>
  </si>
  <si>
    <t>ТССЦ Чувашская республика (редакция 2014), 999-0005, Приказ Минстроя России от 05.05.2015 № 337/пр</t>
  </si>
  <si>
    <t>Масса оборудования</t>
  </si>
  <si>
    <t>Поправка: Мет.421/пр 04.08.20 Пр.10 Т.2 п. 3  Наименование: Производство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  разветвленная сеть транспортных и инженерных коммуникаций; стесненные условия для складирования материалов; действующее технологическое оборудование; движение технологического транспорта</t>
  </si>
  <si>
    <t>Поправка: МДС 81-35.2004, прил.1, т.2, п.4  Наименование: Производство монтажных работ на открытых и полуоткрытых производственных площадках в стесненных условиях: с наличием в зоне производства работ действующего технологического оборудования или движения технологического транспорта</t>
  </si>
  <si>
    <t>Поправка: МДС 81-35.2004, прил.1, т.2, п.4  Наименование: Производство монтажных работ на открытых и полуоткрытых производственных площадках в стесненных условиях: с наличием в зоне производства работ действующего технологического оборудования или движения технологического транспорта  Поправка: МДС 81-35.2004, прил.1, т.2, п.4  Наименование: Производство монтажных работ на открытых и полуоткрытых производственных площадках в стесненных условиях: с наличием в зоне производства работ действующего технологического оборудования или движения технологического транспорта</t>
  </si>
  <si>
    <t>"СОГЛАСОВАНО"</t>
  </si>
  <si>
    <t>"УТВЕРЖДАЮ"</t>
  </si>
  <si>
    <t>Директор ООО "ТехноСистемы"</t>
  </si>
  <si>
    <t>"_____"________________ 2022 г.</t>
  </si>
  <si>
    <t>(наименование стройки)</t>
  </si>
  <si>
    <t xml:space="preserve">Номер заказа   </t>
  </si>
  <si>
    <t xml:space="preserve">  на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</si>
  <si>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</si>
  <si>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</si>
  <si>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</si>
  <si>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</si>
  <si>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тыс.руб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</si>
  <si>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</si>
  <si>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</si>
  <si>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</si>
  <si>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</si>
  <si>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</si>
  <si>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Средства на оплату труда</t>
  </si>
  <si>
    <t>№ п/п</t>
  </si>
  <si>
    <t>Шифр расценки и коды ресурсов</t>
  </si>
  <si>
    <t>Наименование работ и затрат</t>
  </si>
  <si>
    <t>Единица изме-рения</t>
  </si>
  <si>
    <t>Кол-во единиц</t>
  </si>
  <si>
    <t>Цена на ед. изм. руб.</t>
  </si>
  <si>
    <t>попра-вочные коэффиц.</t>
  </si>
  <si>
    <t>Стоимость в ценах 2001г.</t>
  </si>
  <si>
    <t>Пункт коэффиц. пересчета</t>
  </si>
  <si>
    <t>Коэфф. пересчета</t>
  </si>
  <si>
    <t>Стоимость в текущих ценах</t>
  </si>
  <si>
    <t>ЗТР всего чел.-час</t>
  </si>
  <si>
    <t>Составлена в ценах ТСН Чувашской республики (редакция 2014 г) июнь 2022 года</t>
  </si>
  <si>
    <r>
      <t>м08-02-399-1</t>
    </r>
    <r>
      <rPr>
        <i/>
        <sz val="10"/>
        <rFont val="Arial"/>
        <family val="2"/>
        <charset val="204"/>
      </rPr>
      <t xml:space="preserve">
Поправка: Мет.421/пр 04.08.20 Пр.10 Т.2 п. 3</t>
    </r>
  </si>
  <si>
    <t>Зарплата</t>
  </si>
  <si>
    <t>НР от ФОТ</t>
  </si>
  <si>
    <t>%</t>
  </si>
  <si>
    <t>СП от ФОТ</t>
  </si>
  <si>
    <t>Затраты труда</t>
  </si>
  <si>
    <t>чел-ч</t>
  </si>
  <si>
    <r>
      <t>м08-02-398-1</t>
    </r>
    <r>
      <rPr>
        <i/>
        <sz val="10"/>
        <rFont val="Arial"/>
        <family val="2"/>
        <charset val="204"/>
      </rPr>
      <t xml:space="preserve">
Поправка: Мет.421/пр 04.08.20 Пр.10 Т.2 п. 3</t>
    </r>
  </si>
  <si>
    <r>
      <t>м08-02-146-1</t>
    </r>
    <r>
      <rPr>
        <i/>
        <sz val="10"/>
        <rFont val="Arial"/>
        <family val="2"/>
        <charset val="204"/>
      </rPr>
      <t xml:space="preserve">
Поправка: Мет.421/пр 04.08.20 Пр.10 Т.2 п. 3</t>
    </r>
  </si>
  <si>
    <r>
      <t>UTP cat.5e, кабель витая пара н/э для внтр. прокладки 4х2х0,5 (медь)</t>
    </r>
    <r>
      <rPr>
        <i/>
        <sz val="10"/>
        <rFont val="Arial"/>
        <family val="2"/>
        <charset val="204"/>
      </rPr>
      <t xml:space="preserve">
25,83 = [31 / 1,2]</t>
    </r>
  </si>
  <si>
    <t>Материальные ресурсы</t>
  </si>
  <si>
    <r>
      <t>ТППэп 30х2х0,5, телефонный кабель</t>
    </r>
    <r>
      <rPr>
        <i/>
        <sz val="10"/>
        <rFont val="Arial"/>
        <family val="2"/>
        <charset val="204"/>
      </rPr>
      <t xml:space="preserve">
200,00 = [240 / 1,2]</t>
    </r>
  </si>
  <si>
    <r>
      <t>м08-02-395-1</t>
    </r>
    <r>
      <rPr>
        <i/>
        <sz val="10"/>
        <rFont val="Arial"/>
        <family val="2"/>
        <charset val="204"/>
      </rPr>
      <t xml:space="preserve">
Поправка: МДС 81-35.2004, прил.1, т.2, п.4</t>
    </r>
  </si>
  <si>
    <t>в т.ч. зарплата машинистов</t>
  </si>
  <si>
    <r>
      <t>Лоток перфорированный 100х50х3000, DKC (35262)</t>
    </r>
    <r>
      <rPr>
        <i/>
        <sz val="10"/>
        <rFont val="Arial"/>
        <family val="2"/>
        <charset val="204"/>
      </rPr>
      <t xml:space="preserve">
400,00 = [480 / 1,2]</t>
    </r>
  </si>
  <si>
    <r>
      <t>Шпилька М8х1000мм, резьбовая</t>
    </r>
    <r>
      <rPr>
        <i/>
        <sz val="10"/>
        <rFont val="Arial"/>
        <family val="2"/>
        <charset val="204"/>
      </rPr>
      <t xml:space="preserve">
71,67 = [86 / 1,2]</t>
    </r>
  </si>
  <si>
    <r>
      <t>Гайка М8 оц</t>
    </r>
    <r>
      <rPr>
        <i/>
        <sz val="10"/>
        <rFont val="Arial"/>
        <family val="2"/>
        <charset val="204"/>
      </rPr>
      <t xml:space="preserve">
2,42 = [2,9 / 1,2]</t>
    </r>
  </si>
  <si>
    <r>
      <t>Шайба 8 оц.</t>
    </r>
    <r>
      <rPr>
        <i/>
        <sz val="10"/>
        <rFont val="Arial"/>
        <family val="2"/>
        <charset val="204"/>
      </rPr>
      <t xml:space="preserve">
2,42 = [2,9 / 1,2]</t>
    </r>
  </si>
  <si>
    <r>
      <t>м08-02-397-1</t>
    </r>
    <r>
      <rPr>
        <i/>
        <sz val="10"/>
        <rFont val="Arial"/>
        <family val="2"/>
        <charset val="204"/>
      </rPr>
      <t xml:space="preserve">
Поправка: МДС 81-35.2004, прил.1, т.2, п.4</t>
    </r>
  </si>
  <si>
    <r>
      <t>Профиль PSM 3000мм</t>
    </r>
    <r>
      <rPr>
        <i/>
        <sz val="10"/>
        <rFont val="Arial"/>
        <family val="2"/>
        <charset val="204"/>
      </rPr>
      <t xml:space="preserve">
613,33 = [736 / 1,2]</t>
    </r>
  </si>
  <si>
    <r>
      <t>14х50 М8 Анкер 4-х сегментный</t>
    </r>
    <r>
      <rPr>
        <i/>
        <sz val="10"/>
        <rFont val="Arial"/>
        <family val="2"/>
        <charset val="204"/>
      </rPr>
      <t xml:space="preserve">
16,67 = [20 / 1,2]</t>
    </r>
  </si>
  <si>
    <r>
      <t>Винт М6х10 с крестообразным шлицем</t>
    </r>
    <r>
      <rPr>
        <i/>
        <sz val="10"/>
        <rFont val="Arial"/>
        <family val="2"/>
        <charset val="204"/>
      </rPr>
      <t xml:space="preserve">
6,90 = [8,28 / 1,2]</t>
    </r>
  </si>
  <si>
    <r>
      <t>Гайка с насечкой М6</t>
    </r>
    <r>
      <rPr>
        <i/>
        <sz val="10"/>
        <rFont val="Arial"/>
        <family val="2"/>
        <charset val="204"/>
      </rPr>
      <t xml:space="preserve">
3,33 = [4 / 1,2]</t>
    </r>
  </si>
  <si>
    <r>
      <t>м08-03-572-6</t>
    </r>
    <r>
      <rPr>
        <i/>
        <sz val="10"/>
        <rFont val="Arial"/>
        <family val="2"/>
        <charset val="204"/>
      </rPr>
      <t xml:space="preserve">
Поправка: МДС 81-35.2004, прил.1, т.2, п.4  Поправка: МДС 81-35.2004, прил.1, т.2, п.4</t>
    </r>
  </si>
  <si>
    <r>
      <t>Шкаф 19" телекоммуникационный, 15U</t>
    </r>
    <r>
      <rPr>
        <i/>
        <sz val="10"/>
        <rFont val="Arial"/>
        <family val="2"/>
        <charset val="204"/>
      </rPr>
      <t xml:space="preserve">
10 083,33 = [12 100 / 1,2]</t>
    </r>
  </si>
  <si>
    <r>
      <t>м10-01-001-13</t>
    </r>
    <r>
      <rPr>
        <i/>
        <sz val="10"/>
        <rFont val="Arial"/>
        <family val="2"/>
        <charset val="204"/>
      </rPr>
      <t xml:space="preserve">
Поправка: МДС 81-35.2004, прил.1, т.2, п.4</t>
    </r>
  </si>
  <si>
    <r>
      <t>PP-19-1U-48-C5E-TWCS , патч-панель 19", 1U 48 портов RJ-45 Cat.5e</t>
    </r>
    <r>
      <rPr>
        <i/>
        <sz val="10"/>
        <rFont val="Arial"/>
        <family val="2"/>
        <charset val="204"/>
      </rPr>
      <t xml:space="preserve">
2 379,17 = [2 855 / 1,2]</t>
    </r>
  </si>
  <si>
    <r>
      <t>м10-08-001-6</t>
    </r>
    <r>
      <rPr>
        <i/>
        <sz val="10"/>
        <rFont val="Arial"/>
        <family val="2"/>
        <charset val="204"/>
      </rPr>
      <t xml:space="preserve">
Поправка: МДС 81-35.2004, прил.1, т.2, п.4</t>
    </r>
  </si>
  <si>
    <r>
      <t>D-link DGS-1210-52/ME/B1A, управляемый коммутатор, 48x10/100/1000Mbp, 4xSFP</t>
    </r>
    <r>
      <rPr>
        <i/>
        <sz val="10"/>
        <rFont val="Arial"/>
        <family val="2"/>
        <charset val="204"/>
      </rPr>
      <t xml:space="preserve">
38 184,17 = [45 821 / 1,2]</t>
    </r>
  </si>
  <si>
    <r>
      <t>м11-04-008-1</t>
    </r>
    <r>
      <rPr>
        <i/>
        <sz val="10"/>
        <rFont val="Arial"/>
        <family val="2"/>
        <charset val="204"/>
      </rPr>
      <t xml:space="preserve">
Поправка: МДС 81-35.2004, прил.1, т.2, п.4</t>
    </r>
  </si>
  <si>
    <r>
      <t>Органайзер кабельный горизонтальный 19" 1U, 4 кольца</t>
    </r>
    <r>
      <rPr>
        <i/>
        <sz val="10"/>
        <rFont val="Arial"/>
        <family val="2"/>
        <charset val="204"/>
      </rPr>
      <t xml:space="preserve">
500,00 = [600 / 1,2]</t>
    </r>
  </si>
  <si>
    <r>
      <t>Блок розеток 19", 8шт, 5bites PDU819A-07</t>
    </r>
    <r>
      <rPr>
        <i/>
        <sz val="10"/>
        <rFont val="Arial"/>
        <family val="2"/>
        <charset val="204"/>
      </rPr>
      <t xml:space="preserve">
1 333,33 = [1 600 / 1,2]</t>
    </r>
  </si>
  <si>
    <r>
      <t>DS-S504P(B), коммутатор сетевой 4 портовый; 4 RJ45 100M PoE; 1 Uplink порт 100М Ethernet</t>
    </r>
    <r>
      <rPr>
        <i/>
        <sz val="10"/>
        <rFont val="Arial"/>
        <family val="2"/>
        <charset val="204"/>
      </rPr>
      <t xml:space="preserve">
3 250,00 = [3 900 / 1,2]</t>
    </r>
  </si>
  <si>
    <r>
      <t>м08-01-081-1</t>
    </r>
    <r>
      <rPr>
        <i/>
        <sz val="10"/>
        <rFont val="Arial"/>
        <family val="2"/>
        <charset val="204"/>
      </rPr>
      <t xml:space="preserve">
Поправка: МДС 81-35.2004, прил.1, т.2, п.4</t>
    </r>
  </si>
  <si>
    <r>
      <t>ML-200, эл/магн. замок, 200 кг. (уголок в комплекте)</t>
    </r>
    <r>
      <rPr>
        <i/>
        <sz val="10"/>
        <rFont val="Arial"/>
        <family val="2"/>
        <charset val="204"/>
      </rPr>
      <t xml:space="preserve">
2 100,00 = [2 520 / 1,2]</t>
    </r>
  </si>
  <si>
    <r>
      <t>м10-08-003-4</t>
    </r>
    <r>
      <rPr>
        <i/>
        <sz val="10"/>
        <rFont val="Arial"/>
        <family val="2"/>
        <charset val="204"/>
      </rPr>
      <t xml:space="preserve">
Поправка: МДС 81-35.2004, прил.1, т.2, п.4</t>
    </r>
  </si>
  <si>
    <r>
      <t>MATRIX-II EH, считыватель Proxy</t>
    </r>
    <r>
      <rPr>
        <i/>
        <sz val="10"/>
        <rFont val="Arial"/>
        <family val="2"/>
        <charset val="204"/>
      </rPr>
      <t xml:space="preserve">
2 300,00 = [2 760 / 1,2]</t>
    </r>
  </si>
  <si>
    <r>
      <t>м10-08-003-3</t>
    </r>
    <r>
      <rPr>
        <i/>
        <sz val="10"/>
        <rFont val="Arial"/>
        <family val="2"/>
        <charset val="204"/>
      </rPr>
      <t xml:space="preserve">
Поправка: МДС 81-35.2004, прил.1, т.2, п.4</t>
    </r>
  </si>
  <si>
    <r>
      <t>ББП-20 (пласт.), бесперебойный блок питания, 2А,12В</t>
    </r>
    <r>
      <rPr>
        <i/>
        <sz val="10"/>
        <rFont val="Arial"/>
        <family val="2"/>
        <charset val="204"/>
      </rPr>
      <t xml:space="preserve">
583,33 = [700 / 1,2]</t>
    </r>
  </si>
  <si>
    <r>
      <t>АКБ 7 А/ч, 12В, аккумуляторная батарея</t>
    </r>
    <r>
      <rPr>
        <i/>
        <sz val="10"/>
        <rFont val="Arial"/>
        <family val="2"/>
        <charset val="204"/>
      </rPr>
      <t xml:space="preserve">
641,67 = [770 / 1,2]</t>
    </r>
  </si>
  <si>
    <r>
      <t>Sigur E510, сетевой контроллер</t>
    </r>
    <r>
      <rPr>
        <i/>
        <sz val="10"/>
        <rFont val="Arial"/>
        <family val="2"/>
        <charset val="204"/>
      </rPr>
      <t xml:space="preserve">
31 587,50 = [37 905 / 1,2]</t>
    </r>
  </si>
  <si>
    <r>
      <t>м10-10-001-2</t>
    </r>
    <r>
      <rPr>
        <i/>
        <sz val="10"/>
        <rFont val="Arial"/>
        <family val="2"/>
        <charset val="204"/>
      </rPr>
      <t xml:space="preserve">
Поправка: МДС 81-35.2004, прил.1, т.2, п.4</t>
    </r>
  </si>
  <si>
    <r>
      <t>DS-I200(D) (2.8), уличная IP-камера, 2Мп, ИК EXIR 30м, 0,01 лк, f=2,8 мм, IP67, 12В/PoE</t>
    </r>
    <r>
      <rPr>
        <i/>
        <sz val="10"/>
        <rFont val="Arial"/>
        <family val="2"/>
        <charset val="204"/>
      </rPr>
      <t xml:space="preserve">
4 254,17 = [5 105 / 1,2]</t>
    </r>
  </si>
  <si>
    <r>
      <t>ВВГнг-LS 3х1,5, кабель</t>
    </r>
    <r>
      <rPr>
        <i/>
        <sz val="10"/>
        <rFont val="Arial"/>
        <family val="2"/>
        <charset val="204"/>
      </rPr>
      <t xml:space="preserve">
47,50 = [57 / 1,2]</t>
    </r>
  </si>
  <si>
    <r>
      <t>м08-02-413-3</t>
    </r>
    <r>
      <rPr>
        <i/>
        <sz val="10"/>
        <rFont val="Arial"/>
        <family val="2"/>
        <charset val="204"/>
      </rPr>
      <t xml:space="preserve">
Поправка: МДС 81-35.2004, прил.1, т.2, п.4</t>
    </r>
  </si>
  <si>
    <r>
      <t>Гофра, 20 мм, с зондом серая</t>
    </r>
    <r>
      <rPr>
        <i/>
        <sz val="10"/>
        <rFont val="Arial"/>
        <family val="2"/>
        <charset val="204"/>
      </rPr>
      <t xml:space="preserve">
11,67 = [14 / 1,2]</t>
    </r>
  </si>
  <si>
    <r>
      <t>м08-02-390-1</t>
    </r>
    <r>
      <rPr>
        <i/>
        <sz val="10"/>
        <rFont val="Arial"/>
        <family val="2"/>
        <charset val="204"/>
      </rPr>
      <t xml:space="preserve">
Поправка: МДС 81-35.2004, прил.1, т.2, п.4</t>
    </r>
  </si>
  <si>
    <r>
      <t>Напольный кабельный канал KOPOS 34х10 комплект 2 метра LO 35_KD</t>
    </r>
    <r>
      <rPr>
        <i/>
        <sz val="10"/>
        <rFont val="Arial"/>
        <family val="2"/>
        <charset val="204"/>
      </rPr>
      <t xml:space="preserve">
516,67 = [620 / 1,2]</t>
    </r>
  </si>
  <si>
    <r>
      <t>Хомут 4х200 мм (100 шт) белые</t>
    </r>
    <r>
      <rPr>
        <i/>
        <sz val="10"/>
        <rFont val="Arial"/>
        <family val="2"/>
        <charset val="204"/>
      </rPr>
      <t xml:space="preserve">
75,00 = [90 / 1,2]</t>
    </r>
  </si>
  <si>
    <r>
      <t>Саморез по ГК остр. 3,5х32, гол. потай, круп. шаг</t>
    </r>
    <r>
      <rPr>
        <i/>
        <sz val="10"/>
        <rFont val="Arial"/>
        <family val="2"/>
        <charset val="204"/>
      </rPr>
      <t xml:space="preserve">
0,58 = [0,7 / 1,2]</t>
    </r>
  </si>
  <si>
    <r>
      <t>Дюбель шипованный 6х30 мм</t>
    </r>
    <r>
      <rPr>
        <i/>
        <sz val="10"/>
        <rFont val="Arial"/>
        <family val="2"/>
        <charset val="204"/>
      </rPr>
      <t xml:space="preserve">
0,58 = [0,7 / 1,2]</t>
    </r>
  </si>
  <si>
    <r>
      <t>Дюбель-хомут D5-10мм (50шт упаковка)</t>
    </r>
    <r>
      <rPr>
        <i/>
        <sz val="10"/>
        <rFont val="Arial"/>
        <family val="2"/>
        <charset val="204"/>
      </rPr>
      <t xml:space="preserve">
90,83 = [109 / 1,2]</t>
    </r>
  </si>
  <si>
    <r>
      <t>м10-04-066-7</t>
    </r>
    <r>
      <rPr>
        <i/>
        <sz val="10"/>
        <rFont val="Arial"/>
        <family val="2"/>
        <charset val="204"/>
      </rPr>
      <t xml:space="preserve">
Поправка: МДС 81-35.2004, прил.1, т.2, п.4</t>
    </r>
  </si>
  <si>
    <r>
      <t>Розетка  Legrand Etika RJ45+RJ11(672252), белая</t>
    </r>
    <r>
      <rPr>
        <i/>
        <sz val="10"/>
        <rFont val="Arial"/>
        <family val="2"/>
        <charset val="204"/>
      </rPr>
      <t xml:space="preserve">
1 200,00 = [1 440 / 1,2]</t>
    </r>
  </si>
  <si>
    <r>
      <t>Розетка  Legrand Etika RJ11, белая (672240)</t>
    </r>
    <r>
      <rPr>
        <i/>
        <sz val="10"/>
        <rFont val="Arial"/>
        <family val="2"/>
        <charset val="204"/>
      </rPr>
      <t xml:space="preserve">
286,67 = [344 / 1,2]</t>
    </r>
  </si>
  <si>
    <r>
      <t>Розетка  Legrand Etika RJ45, белая (672241)</t>
    </r>
    <r>
      <rPr>
        <i/>
        <sz val="10"/>
        <rFont val="Arial"/>
        <family val="2"/>
        <charset val="204"/>
      </rPr>
      <t xml:space="preserve">
541,67 = [650 / 1,2]</t>
    </r>
  </si>
  <si>
    <r>
      <t>Рамка  Legrand Etika 1-местная белая ( 672501)</t>
    </r>
    <r>
      <rPr>
        <i/>
        <sz val="10"/>
        <rFont val="Arial"/>
        <family val="2"/>
        <charset val="204"/>
      </rPr>
      <t xml:space="preserve">
33,84 = [40,61 / 1,2]</t>
    </r>
  </si>
  <si>
    <r>
      <t>м11-04-028-1</t>
    </r>
    <r>
      <rPr>
        <i/>
        <sz val="10"/>
        <rFont val="Arial"/>
        <family val="2"/>
        <charset val="204"/>
      </rPr>
      <t xml:space="preserve">
Поправка: МДС 81-35.2004, прил.1, т.2, п.4</t>
    </r>
  </si>
  <si>
    <r>
      <t>Патч-корд UTP кат. 5е  0,3 м</t>
    </r>
    <r>
      <rPr>
        <i/>
        <sz val="10"/>
        <rFont val="Arial"/>
        <family val="2"/>
        <charset val="204"/>
      </rPr>
      <t xml:space="preserve">
36,67 = [44 / 1,2]</t>
    </r>
  </si>
  <si>
    <r>
      <t>Изолента белая</t>
    </r>
    <r>
      <rPr>
        <i/>
        <sz val="10"/>
        <rFont val="Arial"/>
        <family val="2"/>
        <charset val="204"/>
      </rPr>
      <t xml:space="preserve">
41,67 = [50 / 1,2]</t>
    </r>
  </si>
  <si>
    <r>
      <t>RJ-45, коннектор кат.5 (шт.)</t>
    </r>
    <r>
      <rPr>
        <i/>
        <sz val="10"/>
        <rFont val="Arial"/>
        <family val="2"/>
        <charset val="204"/>
      </rPr>
      <t xml:space="preserve">
3,33 = [4 / 1,2]</t>
    </r>
  </si>
  <si>
    <r>
      <t>Рамка  Legrand Etika 2-местная белая ( 672502)</t>
    </r>
    <r>
      <rPr>
        <i/>
        <sz val="10"/>
        <rFont val="Arial"/>
        <family val="2"/>
        <charset val="204"/>
      </rPr>
      <t xml:space="preserve">
60,83 = [73 / 1,2]</t>
    </r>
  </si>
  <si>
    <r>
      <t>м10-08-019-1</t>
    </r>
    <r>
      <rPr>
        <i/>
        <sz val="10"/>
        <rFont val="Arial"/>
        <family val="2"/>
        <charset val="204"/>
      </rPr>
      <t xml:space="preserve">
Поправка: МДС 81-35.2004, прил.1, т.2, п.4</t>
    </r>
  </si>
  <si>
    <r>
      <t>Коробка уст. СП 68х45 для ГК</t>
    </r>
    <r>
      <rPr>
        <i/>
        <sz val="10"/>
        <rFont val="Arial"/>
        <family val="2"/>
        <charset val="204"/>
      </rPr>
      <t xml:space="preserve">
9,17 = [11 / 1,2]</t>
    </r>
  </si>
  <si>
    <r>
      <t>КМ-2-50,  комплект монтажный (винт М6х16, квадр. гайка М6, шайба)</t>
    </r>
    <r>
      <rPr>
        <i/>
        <sz val="10"/>
        <rFont val="Arial"/>
        <family val="2"/>
        <charset val="204"/>
      </rPr>
      <t xml:space="preserve">
22,50 = [27 / 1,2]</t>
    </r>
  </si>
  <si>
    <r>
      <t>МК-1 PRO, коробка монтажная, IP65</t>
    </r>
    <r>
      <rPr>
        <i/>
        <sz val="10"/>
        <rFont val="Arial"/>
        <family val="2"/>
        <charset val="204"/>
      </rPr>
      <t xml:space="preserve">
313,33 = [376 / 1,2]</t>
    </r>
  </si>
  <si>
    <r>
      <t>п02-01-001-1</t>
    </r>
    <r>
      <rPr>
        <i/>
        <sz val="10"/>
        <rFont val="Arial"/>
        <family val="2"/>
        <charset val="204"/>
      </rPr>
      <t xml:space="preserve">
вхолостую</t>
    </r>
  </si>
  <si>
    <t>Составил</t>
  </si>
  <si>
    <t>Должность</t>
  </si>
  <si>
    <t>Подпись</t>
  </si>
  <si>
    <t>Ф.И.О.</t>
  </si>
  <si>
    <t>Проверил</t>
  </si>
  <si>
    <t>ВРИО Генерального директора АО "ВНИИР-Прогресс"</t>
  </si>
  <si>
    <t>______________________ С.А. Моисеев</t>
  </si>
  <si>
    <t>Монтажные и пусконаладочные работы структурированной кабельной сети ОАО "ВНИИР-Прогресс" на втором этаже лабораторного корпуса</t>
  </si>
  <si>
    <r>
      <t>Провод в коробах, сечением до 6 мм2</t>
    </r>
    <r>
      <rPr>
        <i/>
        <sz val="10"/>
        <rFont val="Arial"/>
        <family val="2"/>
        <charset val="204"/>
      </rPr>
      <t xml:space="preserve">
</t>
    </r>
  </si>
  <si>
    <r>
      <t>Провод в лотках, сечением до 6 мм2</t>
    </r>
    <r>
      <rPr>
        <i/>
        <sz val="10"/>
        <rFont val="Arial"/>
        <family val="2"/>
        <charset val="204"/>
      </rPr>
      <t xml:space="preserve">
</t>
    </r>
  </si>
  <si>
    <r>
      <t>Кабель до 35 кВ с креплением накладными скобами, масса 1 м кабеля до 0,5 кг</t>
    </r>
    <r>
      <rPr>
        <i/>
        <sz val="10"/>
        <rFont val="Arial"/>
        <family val="2"/>
        <charset val="204"/>
      </rPr>
      <t xml:space="preserve">
</t>
    </r>
  </si>
  <si>
    <r>
      <t>Лоток металлический штампованный по установленным конструкциям, ширина лотка до 200 мм</t>
    </r>
    <r>
      <rPr>
        <i/>
        <sz val="10"/>
        <rFont val="Arial"/>
        <family val="2"/>
        <charset val="204"/>
      </rPr>
      <t xml:space="preserve">
</t>
    </r>
  </si>
  <si>
    <r>
      <t>Профиль перфорированный монтажный длиной 2 м (прим.)</t>
    </r>
    <r>
      <rPr>
        <i/>
        <sz val="10"/>
        <rFont val="Arial"/>
        <family val="2"/>
        <charset val="204"/>
      </rPr>
      <t xml:space="preserve">
</t>
    </r>
  </si>
  <si>
    <r>
      <t>Блок управления шкафного исполнения или распределительный пункт (шкаф), устанавливаемый на полу, высота и ширина до 2000х1000 мм</t>
    </r>
    <r>
      <rPr>
        <i/>
        <sz val="10"/>
        <rFont val="Arial"/>
        <family val="2"/>
        <charset val="204"/>
      </rPr>
      <t xml:space="preserve">
</t>
    </r>
  </si>
  <si>
    <r>
      <t>Рамка со штифтами на винтах и гайках с шайбами</t>
    </r>
    <r>
      <rPr>
        <i/>
        <sz val="10"/>
        <rFont val="Arial"/>
        <family val="2"/>
        <charset val="204"/>
      </rPr>
      <t xml:space="preserve">
</t>
    </r>
  </si>
  <si>
    <r>
      <t>Приборы приемно-контрольные сигнальные, концентратор блок базовый на 10 лучей</t>
    </r>
    <r>
      <rPr>
        <i/>
        <sz val="10"/>
        <rFont val="Arial"/>
        <family val="2"/>
        <charset val="204"/>
      </rPr>
      <t xml:space="preserve">
</t>
    </r>
  </si>
  <si>
    <r>
      <t>Съемные и выдвижные блоки (модули, ячейки, ТЭЗ), масса до 5 кг</t>
    </r>
    <r>
      <rPr>
        <i/>
        <sz val="10"/>
        <rFont val="Arial"/>
        <family val="2"/>
        <charset val="204"/>
      </rPr>
      <t xml:space="preserve">
</t>
    </r>
  </si>
  <si>
    <r>
  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 до 2</t>
    </r>
    <r>
      <rPr>
        <i/>
        <sz val="10"/>
        <rFont val="Arial"/>
        <family val="2"/>
        <charset val="204"/>
      </rPr>
      <t xml:space="preserve">
</t>
    </r>
  </si>
  <si>
    <r>
      <t>Устройство ультразвуковое, преобразователь (излучатель или приемник)</t>
    </r>
    <r>
      <rPr>
        <i/>
        <sz val="10"/>
        <rFont val="Arial"/>
        <family val="2"/>
        <charset val="204"/>
      </rPr>
      <t xml:space="preserve">
</t>
    </r>
  </si>
  <si>
    <r>
      <t>Устройство ультразвуковое, блок питания и контроля</t>
    </r>
    <r>
      <rPr>
        <i/>
        <sz val="10"/>
        <rFont val="Arial"/>
        <family val="2"/>
        <charset val="204"/>
      </rPr>
      <t xml:space="preserve">
</t>
    </r>
  </si>
  <si>
    <r>
      <t>Камеры видеонаблюдения на кронштейне</t>
    </r>
    <r>
      <rPr>
        <i/>
        <sz val="10"/>
        <rFont val="Arial"/>
        <family val="2"/>
        <charset val="204"/>
      </rPr>
      <t xml:space="preserve">
</t>
    </r>
  </si>
  <si>
    <r>
      <t>Провод, количество проводов в резинобитумной трубке до 3, сечение провода до 6 мм2</t>
    </r>
    <r>
      <rPr>
        <i/>
        <sz val="10"/>
        <rFont val="Arial"/>
        <family val="2"/>
        <charset val="204"/>
      </rPr>
      <t xml:space="preserve">
</t>
    </r>
  </si>
  <si>
    <r>
      <t>Короба пластмассовые шириной до 40 мм</t>
    </r>
    <r>
      <rPr>
        <i/>
        <sz val="10"/>
        <rFont val="Arial"/>
        <family val="2"/>
        <charset val="204"/>
      </rPr>
      <t xml:space="preserve">
</t>
    </r>
  </si>
  <si>
    <r>
      <t>Розетка микрофонная</t>
    </r>
    <r>
      <rPr>
        <i/>
        <sz val="10"/>
        <rFont val="Arial"/>
        <family val="2"/>
        <charset val="204"/>
      </rPr>
      <t xml:space="preserve">
</t>
    </r>
  </si>
  <si>
    <r>
      <t>Включение в аппаратуру разъемов штепсельных, количество контактов в разъеме до 14 шт.</t>
    </r>
    <r>
      <rPr>
        <i/>
        <sz val="10"/>
        <rFont val="Arial"/>
        <family val="2"/>
        <charset val="204"/>
      </rPr>
      <t xml:space="preserve">
</t>
    </r>
  </si>
  <si>
    <r>
      <t>Коробка ответвительная на стене</t>
    </r>
    <r>
      <rPr>
        <i/>
        <sz val="10"/>
        <rFont val="Arial"/>
        <family val="2"/>
        <charset val="204"/>
      </rPr>
      <t xml:space="preserve">
</t>
    </r>
  </si>
  <si>
    <t>Инженер</t>
  </si>
  <si>
    <t>Д.М. Николаев</t>
  </si>
  <si>
    <t>Инженер-сметчик</t>
  </si>
  <si>
    <t>О.С. Лапина</t>
  </si>
</sst>
</file>

<file path=xl/styles.xml><?xml version="1.0" encoding="utf-8"?>
<styleSheet xmlns="http://schemas.openxmlformats.org/spreadsheetml/2006/main">
  <numFmts count="1">
    <numFmt numFmtId="164" formatCode="#,##0.00;[Red]\-\ #,##0.00"/>
  </numFmts>
  <fonts count="23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u/>
      <sz val="12"/>
      <name val="Arial"/>
      <family val="2"/>
      <charset val="204"/>
    </font>
    <font>
      <b/>
      <sz val="14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11" fillId="0" borderId="0" xfId="0" applyFont="1" applyBorder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vertical="top" wrapText="1"/>
    </xf>
    <xf numFmtId="16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right" wrapText="1"/>
    </xf>
    <xf numFmtId="164" fontId="0" fillId="0" borderId="0" xfId="0" applyNumberFormat="1"/>
    <xf numFmtId="164" fontId="15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0" fontId="18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64" fontId="10" fillId="0" borderId="2" xfId="0" applyNumberFormat="1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1" fillId="0" borderId="0" xfId="0" applyFont="1" applyFill="1" applyAlignment="1">
      <alignment horizontal="center" vertical="center" wrapText="1"/>
    </xf>
    <xf numFmtId="0" fontId="11" fillId="0" borderId="2" xfId="0" applyFont="1" applyFill="1" applyBorder="1"/>
    <xf numFmtId="0" fontId="11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21" fillId="0" borderId="0" xfId="0" applyFont="1"/>
    <xf numFmtId="0" fontId="11" fillId="0" borderId="3" xfId="0" applyFont="1" applyBorder="1" applyAlignment="1">
      <alignment horizontal="left" wrapText="1"/>
    </xf>
    <xf numFmtId="0" fontId="0" fillId="0" borderId="3" xfId="0" applyBorder="1"/>
    <xf numFmtId="164" fontId="11" fillId="0" borderId="3" xfId="0" applyNumberFormat="1" applyFont="1" applyBorder="1" applyAlignment="1">
      <alignment horizontal="right"/>
    </xf>
    <xf numFmtId="0" fontId="15" fillId="0" borderId="3" xfId="0" applyFont="1" applyBorder="1" applyAlignment="1">
      <alignment horizontal="left" wrapText="1"/>
    </xf>
    <xf numFmtId="0" fontId="22" fillId="0" borderId="3" xfId="0" applyFont="1" applyBorder="1"/>
    <xf numFmtId="164" fontId="15" fillId="0" borderId="3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70"/>
  <sheetViews>
    <sheetView tabSelected="1" topLeftCell="A340" zoomScale="109" zoomScaleNormal="109" workbookViewId="0">
      <selection activeCell="E370" sqref="E370"/>
    </sheetView>
  </sheetViews>
  <sheetFormatPr defaultRowHeight="12.75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8.7109375" customWidth="1"/>
    <col min="15" max="29" width="0" hidden="1" customWidth="1"/>
    <col min="30" max="30" width="147.7109375" hidden="1" customWidth="1"/>
    <col min="31" max="31" width="160.7109375" hidden="1" customWidth="1"/>
    <col min="32" max="32" width="0" hidden="1" customWidth="1"/>
    <col min="33" max="33" width="91.7109375" hidden="1" customWidth="1"/>
    <col min="34" max="39" width="0" hidden="1" customWidth="1"/>
  </cols>
  <sheetData>
    <row r="1" spans="1:12">
      <c r="A1" s="9" t="str">
        <f>Source!B1</f>
        <v>Smeta.RU  (495) 974-1589</v>
      </c>
    </row>
    <row r="2" spans="1:12" ht="14.25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12" ht="16.5">
      <c r="A3" s="12"/>
      <c r="B3" s="13" t="s">
        <v>566</v>
      </c>
      <c r="C3" s="13"/>
      <c r="D3" s="13"/>
      <c r="E3" s="13"/>
      <c r="F3" s="11"/>
      <c r="G3" s="11"/>
      <c r="H3" s="13" t="s">
        <v>567</v>
      </c>
      <c r="I3" s="13"/>
      <c r="J3" s="13"/>
      <c r="K3" s="13"/>
      <c r="L3" s="13"/>
    </row>
    <row r="4" spans="1:12" ht="14.25">
      <c r="A4" s="11"/>
      <c r="B4" s="14" t="s">
        <v>568</v>
      </c>
      <c r="C4" s="14"/>
      <c r="D4" s="14"/>
      <c r="E4" s="14"/>
      <c r="F4" s="11"/>
      <c r="G4" s="11"/>
      <c r="H4" s="14" t="s">
        <v>669</v>
      </c>
      <c r="I4" s="14"/>
      <c r="J4" s="14"/>
      <c r="K4" s="14"/>
      <c r="L4" s="14"/>
    </row>
    <row r="5" spans="1:12" ht="14.25">
      <c r="A5" s="15"/>
      <c r="B5" s="15"/>
      <c r="C5" s="16"/>
      <c r="D5" s="16"/>
      <c r="E5" s="16"/>
      <c r="F5" s="11"/>
      <c r="G5" s="11"/>
      <c r="H5" s="17"/>
      <c r="I5" s="16"/>
      <c r="J5" s="16"/>
      <c r="K5" s="16"/>
      <c r="L5" s="17"/>
    </row>
    <row r="6" spans="1:12" ht="14.25">
      <c r="A6" s="17"/>
      <c r="B6" s="14" t="str">
        <f>CONCATENATE("______________________ ", IF(Source!AL12&lt;&gt;"", Source!AL12, ""))</f>
        <v>______________________ Р.А. Дмитриев</v>
      </c>
      <c r="C6" s="14"/>
      <c r="D6" s="14"/>
      <c r="E6" s="14"/>
      <c r="F6" s="11"/>
      <c r="G6" s="11"/>
      <c r="H6" s="14" t="s">
        <v>670</v>
      </c>
      <c r="I6" s="14"/>
      <c r="J6" s="14"/>
      <c r="K6" s="14"/>
      <c r="L6" s="14"/>
    </row>
    <row r="7" spans="1:12" ht="14.25">
      <c r="A7" s="18"/>
      <c r="B7" s="19" t="s">
        <v>569</v>
      </c>
      <c r="C7" s="19"/>
      <c r="D7" s="19"/>
      <c r="E7" s="19"/>
      <c r="F7" s="11"/>
      <c r="G7" s="11"/>
      <c r="H7" s="19" t="s">
        <v>569</v>
      </c>
      <c r="I7" s="19"/>
      <c r="J7" s="19"/>
      <c r="K7" s="19"/>
      <c r="L7" s="19"/>
    </row>
    <row r="9" spans="1:12" hidden="1"/>
    <row r="10" spans="1:12" ht="15.75" hidden="1">
      <c r="A10" s="18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18"/>
    </row>
    <row r="11" spans="1:12" ht="14.25" hidden="1">
      <c r="A11" s="21"/>
      <c r="B11" s="22" t="s">
        <v>570</v>
      </c>
      <c r="C11" s="22"/>
      <c r="D11" s="22"/>
      <c r="E11" s="22"/>
      <c r="F11" s="22"/>
      <c r="G11" s="22"/>
      <c r="H11" s="22"/>
      <c r="I11" s="22"/>
      <c r="J11" s="22"/>
      <c r="K11" s="22"/>
      <c r="L11" s="18"/>
    </row>
    <row r="12" spans="1:12" ht="14.25" hidden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14.25" hidden="1">
      <c r="A13" s="11"/>
      <c r="B13" s="11"/>
      <c r="C13" s="11"/>
      <c r="D13" s="11"/>
      <c r="E13" s="11"/>
      <c r="F13" s="23" t="s">
        <v>571</v>
      </c>
      <c r="G13" s="23"/>
      <c r="H13" s="24" t="str">
        <f>Source!F12</f>
        <v>1</v>
      </c>
      <c r="I13" s="24"/>
      <c r="J13" s="24"/>
      <c r="K13" s="24"/>
      <c r="L13" s="25"/>
    </row>
    <row r="14" spans="1:12" ht="14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5.75">
      <c r="A15" s="26"/>
      <c r="B15" s="27" t="str">
        <f>CONCATENATE("ЛОКАЛЬНАЯ СМЕТА № ", Source!F20)</f>
        <v>ЛОКАЛЬНАЯ СМЕТА № 1</v>
      </c>
      <c r="C15" s="27"/>
      <c r="D15" s="27"/>
      <c r="E15" s="27"/>
      <c r="F15" s="27"/>
      <c r="G15" s="27"/>
      <c r="H15" s="27"/>
      <c r="I15" s="27"/>
      <c r="J15" s="27"/>
      <c r="K15" s="27"/>
      <c r="L15" s="26"/>
    </row>
    <row r="16" spans="1:12" ht="14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31" ht="15.75">
      <c r="A17" s="11"/>
      <c r="B17" s="27" t="str">
        <f>Source!G20</f>
        <v>ОАО "ВНИИР"</v>
      </c>
      <c r="C17" s="27"/>
      <c r="D17" s="27"/>
      <c r="E17" s="27"/>
      <c r="F17" s="27"/>
      <c r="G17" s="27"/>
      <c r="H17" s="27"/>
      <c r="I17" s="27"/>
      <c r="J17" s="27"/>
      <c r="K17" s="27"/>
      <c r="L17" s="18"/>
      <c r="AD17" s="42" t="str">
        <f>Source!G20</f>
        <v>ОАО "ВНИИР"</v>
      </c>
    </row>
    <row r="18" spans="1:31" ht="14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31" ht="32.25" customHeight="1">
      <c r="A19" s="11" t="s">
        <v>572</v>
      </c>
      <c r="B19" s="28" t="str">
        <f>Source!G12</f>
        <v>Монтажные и пусконаладочные работы структурированной кабельной сети ОАО "ВНИИР-Прогресс" на втором этаже лабораторного корпуса</v>
      </c>
      <c r="C19" s="28"/>
      <c r="D19" s="28"/>
      <c r="E19" s="28"/>
      <c r="F19" s="28"/>
      <c r="G19" s="28"/>
      <c r="H19" s="28"/>
      <c r="I19" s="28"/>
      <c r="J19" s="28"/>
      <c r="K19" s="28"/>
      <c r="L19" s="29"/>
      <c r="AD19" s="43" t="str">
        <f>Source!G12</f>
        <v>Монтажные и пусконаладочные работы структурированной кабельной сети ОАО "ВНИИР-Прогресс" на втором этаже лабораторного корпуса</v>
      </c>
    </row>
    <row r="20" spans="1:31" ht="14.25">
      <c r="A20" s="11"/>
      <c r="B20" s="30" t="s">
        <v>573</v>
      </c>
      <c r="C20" s="30"/>
      <c r="D20" s="30"/>
      <c r="E20" s="30"/>
      <c r="F20" s="30"/>
      <c r="G20" s="30"/>
      <c r="H20" s="30"/>
      <c r="I20" s="30"/>
      <c r="J20" s="30"/>
      <c r="K20" s="30"/>
      <c r="L20" s="18"/>
    </row>
    <row r="21" spans="1:31" ht="14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31" ht="14.25" hidden="1">
      <c r="A22" s="31" t="str">
        <f>CONCATENATE("Основание: ", Source!J20)</f>
        <v xml:space="preserve">Основание: 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AE22" s="44" t="str">
        <f>CONCATENATE("Основание: ", Source!J20)</f>
        <v xml:space="preserve">Основание: </v>
      </c>
    </row>
    <row r="23" spans="1:31" ht="14.25" hidden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31" ht="14.25" hidden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31" ht="14.25" hidden="1">
      <c r="A25" s="11"/>
      <c r="B25" s="11"/>
      <c r="C25" s="11"/>
      <c r="D25" s="11"/>
      <c r="E25" s="32"/>
      <c r="F25" s="32"/>
      <c r="G25" s="33" t="s">
        <v>574</v>
      </c>
      <c r="H25" s="33"/>
      <c r="I25" s="33" t="s">
        <v>575</v>
      </c>
      <c r="J25" s="33"/>
      <c r="K25" s="11"/>
      <c r="L25" s="11"/>
    </row>
    <row r="26" spans="1:31" ht="15" hidden="1">
      <c r="A26" s="11"/>
      <c r="B26" s="11"/>
      <c r="C26" s="34" t="s">
        <v>576</v>
      </c>
      <c r="D26" s="34"/>
      <c r="E26" s="34"/>
      <c r="F26" s="34"/>
      <c r="G26" s="35">
        <f>SUM(O37:O349)/1000</f>
        <v>440.92419000000007</v>
      </c>
      <c r="H26" s="35"/>
      <c r="I26" s="35">
        <f>ROUND((Source!F189/1000), 2)</f>
        <v>801.82</v>
      </c>
      <c r="J26" s="35"/>
      <c r="K26" s="36" t="s">
        <v>577</v>
      </c>
      <c r="L26" s="36"/>
    </row>
    <row r="27" spans="1:31" ht="14.25" hidden="1">
      <c r="A27" s="11"/>
      <c r="B27" s="11"/>
      <c r="C27" s="37" t="s">
        <v>578</v>
      </c>
      <c r="D27" s="37"/>
      <c r="E27" s="37"/>
      <c r="F27" s="37"/>
      <c r="G27" s="35">
        <f>SUM(W37:W349)/1000</f>
        <v>427.34044999999992</v>
      </c>
      <c r="H27" s="35"/>
      <c r="I27" s="35">
        <f>ROUND((Source!F178)/1000, 2)</f>
        <v>427.34</v>
      </c>
      <c r="J27" s="35"/>
      <c r="K27" s="36" t="s">
        <v>577</v>
      </c>
      <c r="L27" s="36"/>
    </row>
    <row r="28" spans="1:31" ht="14.25" hidden="1">
      <c r="A28" s="11"/>
      <c r="B28" s="11"/>
      <c r="C28" s="37" t="s">
        <v>579</v>
      </c>
      <c r="D28" s="37"/>
      <c r="E28" s="37"/>
      <c r="F28" s="37"/>
      <c r="G28" s="35">
        <f>SUM(X37:X349)/1000</f>
        <v>12.539369999999998</v>
      </c>
      <c r="H28" s="35"/>
      <c r="I28" s="35">
        <f>ROUND((Source!F179)/1000, 2)</f>
        <v>344.62</v>
      </c>
      <c r="J28" s="35"/>
      <c r="K28" s="36" t="s">
        <v>577</v>
      </c>
      <c r="L28" s="36"/>
    </row>
    <row r="29" spans="1:31" ht="14.25" hidden="1">
      <c r="A29" s="11"/>
      <c r="B29" s="11"/>
      <c r="C29" s="37" t="s">
        <v>580</v>
      </c>
      <c r="D29" s="37"/>
      <c r="E29" s="37"/>
      <c r="F29" s="37"/>
      <c r="G29" s="35">
        <f>SUM(Y37:Y349)/1000</f>
        <v>0</v>
      </c>
      <c r="H29" s="35"/>
      <c r="I29" s="35">
        <f>ROUND((Source!F170)/1000, 2)</f>
        <v>0</v>
      </c>
      <c r="J29" s="35"/>
      <c r="K29" s="36" t="s">
        <v>577</v>
      </c>
      <c r="L29" s="36"/>
    </row>
    <row r="30" spans="1:31" ht="14.25" hidden="1">
      <c r="A30" s="11"/>
      <c r="B30" s="11"/>
      <c r="C30" s="37" t="s">
        <v>581</v>
      </c>
      <c r="D30" s="37"/>
      <c r="E30" s="37"/>
      <c r="F30" s="37"/>
      <c r="G30" s="35">
        <f>SUM(Z37:Z349)/1000</f>
        <v>1.0443699999999998</v>
      </c>
      <c r="H30" s="35"/>
      <c r="I30" s="35">
        <f>ROUND((Source!F180+Source!F181)/1000, 2)</f>
        <v>29.86</v>
      </c>
      <c r="J30" s="35"/>
      <c r="K30" s="36" t="s">
        <v>577</v>
      </c>
      <c r="L30" s="36"/>
    </row>
    <row r="31" spans="1:31" ht="15" hidden="1">
      <c r="A31" s="11"/>
      <c r="B31" s="11"/>
      <c r="C31" s="34" t="s">
        <v>582</v>
      </c>
      <c r="D31" s="34"/>
      <c r="E31" s="34"/>
      <c r="F31" s="34"/>
      <c r="G31" s="35">
        <f>I31</f>
        <v>575.80999662500005</v>
      </c>
      <c r="H31" s="35"/>
      <c r="I31" s="35">
        <f>(Source!F183+Source!F184)</f>
        <v>575.80999662500005</v>
      </c>
      <c r="J31" s="35"/>
      <c r="K31" s="36" t="s">
        <v>398</v>
      </c>
      <c r="L31" s="36"/>
    </row>
    <row r="32" spans="1:31" ht="15" hidden="1">
      <c r="A32" s="11"/>
      <c r="B32" s="11"/>
      <c r="C32" s="34" t="s">
        <v>583</v>
      </c>
      <c r="D32" s="34"/>
      <c r="E32" s="34"/>
      <c r="F32" s="34"/>
      <c r="G32" s="35">
        <f>SUM(R37:R349)/1000</f>
        <v>5.2569000000000017</v>
      </c>
      <c r="H32" s="35"/>
      <c r="I32" s="35">
        <f>(Source!F176+ Source!F175)/1000</f>
        <v>150.29480999999998</v>
      </c>
      <c r="J32" s="35"/>
      <c r="K32" s="36" t="s">
        <v>577</v>
      </c>
      <c r="L32" s="36"/>
    </row>
    <row r="33" spans="1:31" ht="14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31" ht="14.25">
      <c r="A34" s="38" t="s">
        <v>596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31" ht="57">
      <c r="A35" s="39" t="s">
        <v>584</v>
      </c>
      <c r="B35" s="39" t="s">
        <v>585</v>
      </c>
      <c r="C35" s="39" t="s">
        <v>586</v>
      </c>
      <c r="D35" s="39" t="s">
        <v>587</v>
      </c>
      <c r="E35" s="39" t="s">
        <v>588</v>
      </c>
      <c r="F35" s="39" t="s">
        <v>589</v>
      </c>
      <c r="G35" s="39" t="s">
        <v>590</v>
      </c>
      <c r="H35" s="39" t="s">
        <v>591</v>
      </c>
      <c r="I35" s="39" t="s">
        <v>592</v>
      </c>
      <c r="J35" s="39" t="s">
        <v>593</v>
      </c>
      <c r="K35" s="39" t="s">
        <v>594</v>
      </c>
      <c r="L35" s="39" t="s">
        <v>595</v>
      </c>
    </row>
    <row r="36" spans="1:31" ht="14.25">
      <c r="A36" s="40">
        <v>1</v>
      </c>
      <c r="B36" s="40">
        <v>2</v>
      </c>
      <c r="C36" s="40">
        <v>3</v>
      </c>
      <c r="D36" s="40">
        <v>4</v>
      </c>
      <c r="E36" s="40">
        <v>5</v>
      </c>
      <c r="F36" s="40">
        <v>6</v>
      </c>
      <c r="G36" s="40">
        <v>7</v>
      </c>
      <c r="H36" s="40">
        <v>8</v>
      </c>
      <c r="I36" s="40">
        <v>9</v>
      </c>
      <c r="J36" s="40">
        <v>10</v>
      </c>
      <c r="K36" s="40">
        <v>11</v>
      </c>
      <c r="L36" s="41">
        <v>12</v>
      </c>
    </row>
    <row r="38" spans="1:31" ht="16.5">
      <c r="A38" s="45" t="str">
        <f>CONCATENATE("Раздел: ", Source!G24)</f>
        <v>Раздел: СМР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AE38" s="46" t="str">
        <f>CONCATENATE("Раздел: ", Source!G24)</f>
        <v>Раздел: СМР</v>
      </c>
    </row>
    <row r="39" spans="1:31" ht="92.25">
      <c r="A39" s="47" t="str">
        <f>Source!E29</f>
        <v>1</v>
      </c>
      <c r="B39" s="48" t="s">
        <v>597</v>
      </c>
      <c r="C39" s="44" t="s">
        <v>672</v>
      </c>
      <c r="D39" s="49" t="str">
        <f>Source!H29</f>
        <v>100 м</v>
      </c>
      <c r="E39" s="10">
        <f>Source!I29</f>
        <v>1</v>
      </c>
      <c r="F39" s="51">
        <f>IF(Source!AK29&lt;&gt; 0, Source!AK29,Source!AL29 + Source!AM29 + Source!AO29)</f>
        <v>40.090000000000003</v>
      </c>
      <c r="G39" s="50"/>
      <c r="H39" s="51"/>
      <c r="I39" s="50" t="str">
        <f>Source!BO29</f>
        <v>м08-02-399-1</v>
      </c>
      <c r="J39" s="50"/>
      <c r="K39" s="51"/>
      <c r="L39" s="52"/>
      <c r="S39">
        <f>ROUND((Source!FX29/100)*((ROUND(Source!AF29*Source!I29, 2)+ROUND(Source!AE29*Source!I29, 2))), 2)</f>
        <v>27.08</v>
      </c>
      <c r="T39">
        <f>Source!X29</f>
        <v>774.35</v>
      </c>
      <c r="U39">
        <f>ROUND((Source!FY29/100)*((ROUND(Source!AF29*Source!I29, 2)+ROUND(Source!AE29*Source!I29, 2))), 2)</f>
        <v>14.26</v>
      </c>
      <c r="V39">
        <f>Source!Y29</f>
        <v>407.55</v>
      </c>
    </row>
    <row r="40" spans="1:31">
      <c r="C40" s="53" t="str">
        <f>"Объем: "&amp;Source!I29&amp;"=100/"&amp;"100"</f>
        <v>Объем: 1=100/100</v>
      </c>
    </row>
    <row r="41" spans="1:31" ht="14.25">
      <c r="A41" s="47"/>
      <c r="B41" s="48"/>
      <c r="C41" s="44" t="s">
        <v>598</v>
      </c>
      <c r="D41" s="49"/>
      <c r="E41" s="10"/>
      <c r="F41" s="51">
        <f>Source!AO29</f>
        <v>24.79</v>
      </c>
      <c r="G41" s="50" t="str">
        <f>Source!DG29</f>
        <v>)*1,15</v>
      </c>
      <c r="H41" s="51">
        <f>ROUND(Source!AF29*Source!I29, 2)</f>
        <v>28.51</v>
      </c>
      <c r="I41" s="50"/>
      <c r="J41" s="50">
        <f>IF(Source!BA29&lt;&gt; 0, Source!BA29, 1)</f>
        <v>28.59</v>
      </c>
      <c r="K41" s="51">
        <f>Source!S29</f>
        <v>815.1</v>
      </c>
      <c r="L41" s="52"/>
      <c r="R41">
        <f>H41</f>
        <v>28.51</v>
      </c>
    </row>
    <row r="42" spans="1:31" ht="14.25">
      <c r="A42" s="47"/>
      <c r="B42" s="48"/>
      <c r="C42" s="44" t="s">
        <v>599</v>
      </c>
      <c r="D42" s="49" t="s">
        <v>600</v>
      </c>
      <c r="E42" s="10">
        <f>Source!BZ29</f>
        <v>97</v>
      </c>
      <c r="F42" s="54" t="str">
        <f>CONCATENATE(" )", Source!DL29, Source!FT29, "=", Source!FX29)</f>
        <v xml:space="preserve"> )=95=95</v>
      </c>
      <c r="G42" s="31"/>
      <c r="H42" s="51">
        <f>SUM(S39:S44)</f>
        <v>27.08</v>
      </c>
      <c r="I42" s="55"/>
      <c r="J42" s="44">
        <f>Source!AT29</f>
        <v>95</v>
      </c>
      <c r="K42" s="51">
        <f>SUM(T39:T44)</f>
        <v>774.35</v>
      </c>
      <c r="L42" s="52"/>
    </row>
    <row r="43" spans="1:31" ht="14.25">
      <c r="A43" s="47"/>
      <c r="B43" s="48"/>
      <c r="C43" s="44" t="s">
        <v>601</v>
      </c>
      <c r="D43" s="49" t="s">
        <v>600</v>
      </c>
      <c r="E43" s="10">
        <f>Source!CA29</f>
        <v>51</v>
      </c>
      <c r="F43" s="54" t="str">
        <f>CONCATENATE(" )", Source!DM29, Source!FU29, "=", Source!FY29)</f>
        <v xml:space="preserve"> )=50=50</v>
      </c>
      <c r="G43" s="31"/>
      <c r="H43" s="51">
        <f>SUM(U39:U44)</f>
        <v>14.26</v>
      </c>
      <c r="I43" s="55"/>
      <c r="J43" s="44">
        <f>Source!AU29</f>
        <v>50</v>
      </c>
      <c r="K43" s="51">
        <f>SUM(V39:V44)</f>
        <v>407.55</v>
      </c>
      <c r="L43" s="52"/>
    </row>
    <row r="44" spans="1:31" ht="14.25">
      <c r="A44" s="59"/>
      <c r="B44" s="60"/>
      <c r="C44" s="61" t="s">
        <v>602</v>
      </c>
      <c r="D44" s="62" t="s">
        <v>603</v>
      </c>
      <c r="E44" s="63">
        <f>Source!AQ29</f>
        <v>2.82</v>
      </c>
      <c r="F44" s="64"/>
      <c r="G44" s="65" t="str">
        <f>Source!DI29</f>
        <v>)*1,15</v>
      </c>
      <c r="H44" s="64"/>
      <c r="I44" s="65"/>
      <c r="J44" s="65"/>
      <c r="K44" s="64"/>
      <c r="L44" s="66">
        <f>Source!U29</f>
        <v>3.2429999999999994</v>
      </c>
    </row>
    <row r="45" spans="1:31" ht="15">
      <c r="G45" s="57">
        <f>ROUND(Source!AC29*Source!I29, 2)+ROUND(Source!AF29*Source!I29, 2)+ROUND(Source!AD29*Source!I29, 2)+SUM(H42:H43)</f>
        <v>69.849999999999994</v>
      </c>
      <c r="H45" s="57"/>
      <c r="J45" s="57">
        <f>Source!O29+SUM(K42:K43)</f>
        <v>1997</v>
      </c>
      <c r="K45" s="57"/>
      <c r="L45" s="58">
        <f>Source!U29</f>
        <v>3.2429999999999994</v>
      </c>
      <c r="O45" s="56">
        <f>G45</f>
        <v>69.849999999999994</v>
      </c>
      <c r="P45" s="56">
        <f>J45</f>
        <v>1997</v>
      </c>
      <c r="Q45" s="56">
        <f>L45</f>
        <v>3.2429999999999994</v>
      </c>
      <c r="W45">
        <f>IF(Source!BI29&lt;=1,G45, 0)</f>
        <v>0</v>
      </c>
      <c r="X45">
        <f>IF(Source!BI29=2,G45, 0)</f>
        <v>69.849999999999994</v>
      </c>
      <c r="Y45">
        <f>IF(Source!BI29=3,G45, 0)</f>
        <v>0</v>
      </c>
      <c r="Z45">
        <f>IF(Source!BI29=4,G45, 0)</f>
        <v>0</v>
      </c>
    </row>
    <row r="46" spans="1:31" ht="92.25">
      <c r="A46" s="47" t="str">
        <f>Source!E30</f>
        <v>2</v>
      </c>
      <c r="B46" s="48" t="s">
        <v>604</v>
      </c>
      <c r="C46" s="44" t="s">
        <v>673</v>
      </c>
      <c r="D46" s="49" t="str">
        <f>Source!H30</f>
        <v>100 м</v>
      </c>
      <c r="E46" s="10">
        <f>Source!I30</f>
        <v>19.809999999999999</v>
      </c>
      <c r="F46" s="51">
        <f>IF(Source!AK30&lt;&gt; 0, Source!AK30,Source!AL30 + Source!AM30 + Source!AO30)</f>
        <v>24.03</v>
      </c>
      <c r="G46" s="50"/>
      <c r="H46" s="51"/>
      <c r="I46" s="50" t="str">
        <f>Source!BO30</f>
        <v>м08-02-398-1</v>
      </c>
      <c r="J46" s="50"/>
      <c r="K46" s="51"/>
      <c r="L46" s="52"/>
      <c r="S46">
        <f>ROUND((Source!FX30/100)*((ROUND(Source!AF30*Source!I30, 2)+ROUND(Source!AE30*Source!I30, 2))), 2)</f>
        <v>195.91</v>
      </c>
      <c r="T46">
        <f>Source!X30</f>
        <v>5601.1</v>
      </c>
      <c r="U46">
        <f>ROUND((Source!FY30/100)*((ROUND(Source!AF30*Source!I30, 2)+ROUND(Source!AE30*Source!I30, 2))), 2)</f>
        <v>103.11</v>
      </c>
      <c r="V46">
        <f>Source!Y30</f>
        <v>2947.95</v>
      </c>
    </row>
    <row r="47" spans="1:31">
      <c r="C47" s="53" t="str">
        <f>"Объем: "&amp;Source!I30&amp;"=1981/"&amp;"100"</f>
        <v>Объем: 19,81=1981/100</v>
      </c>
    </row>
    <row r="48" spans="1:31" ht="14.25">
      <c r="A48" s="47"/>
      <c r="B48" s="48"/>
      <c r="C48" s="44" t="s">
        <v>598</v>
      </c>
      <c r="D48" s="49"/>
      <c r="E48" s="10"/>
      <c r="F48" s="51">
        <f>Source!AO30</f>
        <v>9.0500000000000007</v>
      </c>
      <c r="G48" s="50" t="str">
        <f>Source!DG30</f>
        <v>)*1,15</v>
      </c>
      <c r="H48" s="51">
        <f>ROUND(Source!AF30*Source!I30, 2)</f>
        <v>206.22</v>
      </c>
      <c r="I48" s="50"/>
      <c r="J48" s="50">
        <f>IF(Source!BA30&lt;&gt; 0, Source!BA30, 1)</f>
        <v>28.59</v>
      </c>
      <c r="K48" s="51">
        <f>Source!S30</f>
        <v>5895.89</v>
      </c>
      <c r="L48" s="52"/>
      <c r="R48">
        <f>H48</f>
        <v>206.22</v>
      </c>
    </row>
    <row r="49" spans="1:26" ht="14.25">
      <c r="A49" s="47"/>
      <c r="B49" s="48"/>
      <c r="C49" s="44" t="s">
        <v>599</v>
      </c>
      <c r="D49" s="49" t="s">
        <v>600</v>
      </c>
      <c r="E49" s="10">
        <f>Source!BZ30</f>
        <v>97</v>
      </c>
      <c r="F49" s="54" t="str">
        <f>CONCATENATE(" )", Source!DL30, Source!FT30, "=", Source!FX30)</f>
        <v xml:space="preserve"> )=95=95</v>
      </c>
      <c r="G49" s="31"/>
      <c r="H49" s="51">
        <f>SUM(S46:S51)</f>
        <v>195.91</v>
      </c>
      <c r="I49" s="55"/>
      <c r="J49" s="44">
        <f>Source!AT30</f>
        <v>95</v>
      </c>
      <c r="K49" s="51">
        <f>SUM(T46:T51)</f>
        <v>5601.1</v>
      </c>
      <c r="L49" s="52"/>
    </row>
    <row r="50" spans="1:26" ht="14.25">
      <c r="A50" s="47"/>
      <c r="B50" s="48"/>
      <c r="C50" s="44" t="s">
        <v>601</v>
      </c>
      <c r="D50" s="49" t="s">
        <v>600</v>
      </c>
      <c r="E50" s="10">
        <f>Source!CA30</f>
        <v>51</v>
      </c>
      <c r="F50" s="54" t="str">
        <f>CONCATENATE(" )", Source!DM30, Source!FU30, "=", Source!FY30)</f>
        <v xml:space="preserve"> )=50=50</v>
      </c>
      <c r="G50" s="31"/>
      <c r="H50" s="51">
        <f>SUM(U46:U51)</f>
        <v>103.11</v>
      </c>
      <c r="I50" s="55"/>
      <c r="J50" s="44">
        <f>Source!AU30</f>
        <v>50</v>
      </c>
      <c r="K50" s="51">
        <f>SUM(V46:V51)</f>
        <v>2947.95</v>
      </c>
      <c r="L50" s="52"/>
    </row>
    <row r="51" spans="1:26" ht="14.25">
      <c r="A51" s="59"/>
      <c r="B51" s="60"/>
      <c r="C51" s="61" t="s">
        <v>602</v>
      </c>
      <c r="D51" s="62" t="s">
        <v>603</v>
      </c>
      <c r="E51" s="63">
        <f>Source!AQ30</f>
        <v>1.03</v>
      </c>
      <c r="F51" s="64"/>
      <c r="G51" s="65" t="str">
        <f>Source!DI30</f>
        <v>)*1,15</v>
      </c>
      <c r="H51" s="64"/>
      <c r="I51" s="65"/>
      <c r="J51" s="65"/>
      <c r="K51" s="64"/>
      <c r="L51" s="66">
        <f>Source!U30</f>
        <v>23.464944999999997</v>
      </c>
    </row>
    <row r="52" spans="1:26" ht="15">
      <c r="G52" s="57">
        <f>ROUND(Source!AC30*Source!I30, 2)+ROUND(Source!AF30*Source!I30, 2)+ROUND(Source!AD30*Source!I30, 2)+SUM(H49:H50)</f>
        <v>505.24</v>
      </c>
      <c r="H52" s="57"/>
      <c r="J52" s="57">
        <f>Source!O30+SUM(K49:K50)</f>
        <v>14444.939999999999</v>
      </c>
      <c r="K52" s="57"/>
      <c r="L52" s="58">
        <f>Source!U30</f>
        <v>23.464944999999997</v>
      </c>
      <c r="O52" s="56">
        <f>G52</f>
        <v>505.24</v>
      </c>
      <c r="P52" s="56">
        <f>J52</f>
        <v>14444.939999999999</v>
      </c>
      <c r="Q52" s="56">
        <f>L52</f>
        <v>23.464944999999997</v>
      </c>
      <c r="W52">
        <f>IF(Source!BI30&lt;=1,G52, 0)</f>
        <v>0</v>
      </c>
      <c r="X52">
        <f>IF(Source!BI30=2,G52, 0)</f>
        <v>505.24</v>
      </c>
      <c r="Y52">
        <f>IF(Source!BI30=3,G52, 0)</f>
        <v>0</v>
      </c>
      <c r="Z52">
        <f>IF(Source!BI30=4,G52, 0)</f>
        <v>0</v>
      </c>
    </row>
    <row r="53" spans="1:26" ht="92.25">
      <c r="A53" s="47" t="str">
        <f>Source!E31</f>
        <v>3</v>
      </c>
      <c r="B53" s="48" t="s">
        <v>605</v>
      </c>
      <c r="C53" s="44" t="s">
        <v>674</v>
      </c>
      <c r="D53" s="49" t="str">
        <f>Source!H31</f>
        <v>100 М КАБЕЛЯ</v>
      </c>
      <c r="E53" s="10">
        <f>Source!I31</f>
        <v>17.84</v>
      </c>
      <c r="F53" s="51">
        <f>IF(Source!AK31&lt;&gt; 0, Source!AK31,Source!AL31 + Source!AM31 + Source!AO31)</f>
        <v>810.41</v>
      </c>
      <c r="G53" s="50"/>
      <c r="H53" s="51"/>
      <c r="I53" s="50" t="str">
        <f>Source!BO31</f>
        <v>м08-02-146-1</v>
      </c>
      <c r="J53" s="50"/>
      <c r="K53" s="51"/>
      <c r="L53" s="52"/>
      <c r="S53">
        <f>ROUND((Source!FX31/100)*((ROUND(Source!AF31*Source!I31, 2)+ROUND(Source!AE31*Source!I31, 2))), 2)</f>
        <v>2060.54</v>
      </c>
      <c r="T53">
        <f>Source!X31</f>
        <v>58910.77</v>
      </c>
      <c r="U53">
        <f>ROUND((Source!FY31/100)*((ROUND(Source!AF31*Source!I31, 2)+ROUND(Source!AE31*Source!I31, 2))), 2)</f>
        <v>1084.5</v>
      </c>
      <c r="V53">
        <f>Source!Y31</f>
        <v>31005.67</v>
      </c>
    </row>
    <row r="54" spans="1:26">
      <c r="C54" s="53" t="str">
        <f>"Объем: "&amp;Source!I31&amp;"=1784/"&amp;"100"</f>
        <v>Объем: 17,84=1784/100</v>
      </c>
    </row>
    <row r="55" spans="1:26" ht="14.25">
      <c r="A55" s="47"/>
      <c r="B55" s="48"/>
      <c r="C55" s="44" t="s">
        <v>598</v>
      </c>
      <c r="D55" s="49"/>
      <c r="E55" s="10"/>
      <c r="F55" s="51">
        <f>Source!AO31</f>
        <v>105.72</v>
      </c>
      <c r="G55" s="50" t="str">
        <f>Source!DG31</f>
        <v>)*1,15</v>
      </c>
      <c r="H55" s="51">
        <f>ROUND(Source!AF31*Source!I31, 2)</f>
        <v>2168.9899999999998</v>
      </c>
      <c r="I55" s="50"/>
      <c r="J55" s="50">
        <f>IF(Source!BA31&lt;&gt; 0, Source!BA31, 1)</f>
        <v>28.59</v>
      </c>
      <c r="K55" s="51">
        <f>Source!S31</f>
        <v>62011.34</v>
      </c>
      <c r="L55" s="52"/>
      <c r="R55">
        <f>H55</f>
        <v>2168.9899999999998</v>
      </c>
    </row>
    <row r="56" spans="1:26" ht="14.25">
      <c r="A56" s="47"/>
      <c r="B56" s="48"/>
      <c r="C56" s="44" t="s">
        <v>599</v>
      </c>
      <c r="D56" s="49" t="s">
        <v>600</v>
      </c>
      <c r="E56" s="10">
        <f>Source!BZ31</f>
        <v>97</v>
      </c>
      <c r="F56" s="54" t="str">
        <f>CONCATENATE(" )", Source!DL31, Source!FT31, "=", Source!FX31)</f>
        <v xml:space="preserve"> )=95=95</v>
      </c>
      <c r="G56" s="31"/>
      <c r="H56" s="51">
        <f>SUM(S53:S58)</f>
        <v>2060.54</v>
      </c>
      <c r="I56" s="55"/>
      <c r="J56" s="44">
        <f>Source!AT31</f>
        <v>95</v>
      </c>
      <c r="K56" s="51">
        <f>SUM(T53:T58)</f>
        <v>58910.77</v>
      </c>
      <c r="L56" s="52"/>
    </row>
    <row r="57" spans="1:26" ht="14.25">
      <c r="A57" s="47"/>
      <c r="B57" s="48"/>
      <c r="C57" s="44" t="s">
        <v>601</v>
      </c>
      <c r="D57" s="49" t="s">
        <v>600</v>
      </c>
      <c r="E57" s="10">
        <f>Source!CA31</f>
        <v>51</v>
      </c>
      <c r="F57" s="54" t="str">
        <f>CONCATENATE(" )", Source!DM31, Source!FU31, "=", Source!FY31)</f>
        <v xml:space="preserve"> )=50=50</v>
      </c>
      <c r="G57" s="31"/>
      <c r="H57" s="51">
        <f>SUM(U53:U58)</f>
        <v>1084.5</v>
      </c>
      <c r="I57" s="55"/>
      <c r="J57" s="44">
        <f>Source!AU31</f>
        <v>50</v>
      </c>
      <c r="K57" s="51">
        <f>SUM(V53:V58)</f>
        <v>31005.67</v>
      </c>
      <c r="L57" s="52"/>
    </row>
    <row r="58" spans="1:26" ht="14.25">
      <c r="A58" s="59"/>
      <c r="B58" s="60"/>
      <c r="C58" s="61" t="s">
        <v>602</v>
      </c>
      <c r="D58" s="62" t="s">
        <v>603</v>
      </c>
      <c r="E58" s="63">
        <f>Source!AQ31</f>
        <v>11.76</v>
      </c>
      <c r="F58" s="64"/>
      <c r="G58" s="65" t="str">
        <f>Source!DI31</f>
        <v>)*1,15</v>
      </c>
      <c r="H58" s="64"/>
      <c r="I58" s="65"/>
      <c r="J58" s="65"/>
      <c r="K58" s="64"/>
      <c r="L58" s="66">
        <f>Source!U31</f>
        <v>241.26815999999999</v>
      </c>
    </row>
    <row r="59" spans="1:26" ht="15">
      <c r="G59" s="57">
        <f>ROUND(Source!AC31*Source!I31, 2)+ROUND(Source!AF31*Source!I31, 2)+ROUND(Source!AD31*Source!I31, 2)+SUM(H56:H57)</f>
        <v>5314.03</v>
      </c>
      <c r="H59" s="57"/>
      <c r="J59" s="57">
        <f>Source!O31+SUM(K56:K57)</f>
        <v>151927.78</v>
      </c>
      <c r="K59" s="57"/>
      <c r="L59" s="58">
        <f>Source!U31</f>
        <v>241.26815999999999</v>
      </c>
      <c r="O59" s="56">
        <f>G59</f>
        <v>5314.03</v>
      </c>
      <c r="P59" s="56">
        <f>J59</f>
        <v>151927.78</v>
      </c>
      <c r="Q59" s="56">
        <f>L59</f>
        <v>241.26815999999999</v>
      </c>
      <c r="W59">
        <f>IF(Source!BI31&lt;=1,G59, 0)</f>
        <v>0</v>
      </c>
      <c r="X59">
        <f>IF(Source!BI31=2,G59, 0)</f>
        <v>5314.03</v>
      </c>
      <c r="Y59">
        <f>IF(Source!BI31=3,G59, 0)</f>
        <v>0</v>
      </c>
      <c r="Z59">
        <f>IF(Source!BI31=4,G59, 0)</f>
        <v>0</v>
      </c>
    </row>
    <row r="60" spans="1:26" ht="71.25">
      <c r="A60" s="47" t="str">
        <f>Source!E32</f>
        <v>4</v>
      </c>
      <c r="B60" s="48" t="str">
        <f>Source!F32</f>
        <v>Счет на оплату № 2364 от 05 августа 2022 г.</v>
      </c>
      <c r="C60" s="44" t="s">
        <v>606</v>
      </c>
      <c r="D60" s="49" t="str">
        <f>Source!H32</f>
        <v>м</v>
      </c>
      <c r="E60" s="10">
        <f>Source!I32</f>
        <v>3900</v>
      </c>
      <c r="F60" s="51">
        <f>IF(Source!AK32&lt;&gt; 0, Source!AK32,Source!AL32 + Source!AM32 + Source!AO32)</f>
        <v>25.83</v>
      </c>
      <c r="G60" s="50"/>
      <c r="H60" s="51"/>
      <c r="I60" s="50" t="str">
        <f>Source!BO32</f>
        <v/>
      </c>
      <c r="J60" s="50"/>
      <c r="K60" s="51"/>
      <c r="L60" s="52"/>
      <c r="S60">
        <f>ROUND((Source!FX32/100)*((ROUND(Source!AF32*Source!I32, 2)+ROUND(Source!AE32*Source!I32, 2))), 2)</f>
        <v>0</v>
      </c>
      <c r="T60">
        <f>Source!X32</f>
        <v>0</v>
      </c>
      <c r="U60">
        <f>ROUND((Source!FY32/100)*((ROUND(Source!AF32*Source!I32, 2)+ROUND(Source!AE32*Source!I32, 2))), 2)</f>
        <v>0</v>
      </c>
      <c r="V60">
        <f>Source!Y32</f>
        <v>0</v>
      </c>
    </row>
    <row r="61" spans="1:26" ht="14.25">
      <c r="A61" s="59"/>
      <c r="B61" s="60"/>
      <c r="C61" s="61" t="s">
        <v>607</v>
      </c>
      <c r="D61" s="62"/>
      <c r="E61" s="63"/>
      <c r="F61" s="64">
        <f>Source!AL32</f>
        <v>25.83</v>
      </c>
      <c r="G61" s="65" t="str">
        <f>Source!DD32</f>
        <v/>
      </c>
      <c r="H61" s="64">
        <f>ROUND(Source!AC32*Source!I32, 2)</f>
        <v>100737</v>
      </c>
      <c r="I61" s="65"/>
      <c r="J61" s="65">
        <f>IF(Source!BC32&lt;&gt; 0, Source!BC32, 1)</f>
        <v>1</v>
      </c>
      <c r="K61" s="64">
        <f>Source!P32</f>
        <v>100737</v>
      </c>
      <c r="L61" s="67"/>
    </row>
    <row r="62" spans="1:26" ht="15">
      <c r="G62" s="57">
        <f>ROUND(Source!AC32*Source!I32, 2)+ROUND(Source!AF32*Source!I32, 2)+ROUND(Source!AD32*Source!I32, 2)</f>
        <v>100737</v>
      </c>
      <c r="H62" s="57"/>
      <c r="J62" s="57">
        <f>Source!O32</f>
        <v>100737</v>
      </c>
      <c r="K62" s="57"/>
      <c r="L62" s="58">
        <f>Source!U32</f>
        <v>0</v>
      </c>
      <c r="O62" s="56">
        <f>G62</f>
        <v>100737</v>
      </c>
      <c r="P62" s="56">
        <f>J62</f>
        <v>100737</v>
      </c>
      <c r="Q62" s="56">
        <f>L62</f>
        <v>0</v>
      </c>
      <c r="W62">
        <f>IF(Source!BI32&lt;=1,G62, 0)</f>
        <v>100737</v>
      </c>
      <c r="X62">
        <f>IF(Source!BI32=2,G62, 0)</f>
        <v>0</v>
      </c>
      <c r="Y62">
        <f>IF(Source!BI32=3,G62, 0)</f>
        <v>0</v>
      </c>
      <c r="Z62">
        <f>IF(Source!BI32=4,G62, 0)</f>
        <v>0</v>
      </c>
    </row>
    <row r="63" spans="1:26" ht="71.25">
      <c r="A63" s="47" t="str">
        <f>Source!E33</f>
        <v>5</v>
      </c>
      <c r="B63" s="48" t="str">
        <f>Source!F33</f>
        <v>Счет на оплату № 2364 от 05 августа 2022 г.</v>
      </c>
      <c r="C63" s="44" t="s">
        <v>608</v>
      </c>
      <c r="D63" s="49" t="str">
        <f>Source!H33</f>
        <v>м</v>
      </c>
      <c r="E63" s="10">
        <f>Source!I33</f>
        <v>65</v>
      </c>
      <c r="F63" s="51">
        <f>IF(Source!AK33&lt;&gt; 0, Source!AK33,Source!AL33 + Source!AM33 + Source!AO33)</f>
        <v>200</v>
      </c>
      <c r="G63" s="50"/>
      <c r="H63" s="51"/>
      <c r="I63" s="50" t="str">
        <f>Source!BO33</f>
        <v/>
      </c>
      <c r="J63" s="50"/>
      <c r="K63" s="51"/>
      <c r="L63" s="52"/>
      <c r="S63">
        <f>ROUND((Source!FX33/100)*((ROUND(Source!AF33*Source!I33, 2)+ROUND(Source!AE33*Source!I33, 2))), 2)</f>
        <v>0</v>
      </c>
      <c r="T63">
        <f>Source!X33</f>
        <v>0</v>
      </c>
      <c r="U63">
        <f>ROUND((Source!FY33/100)*((ROUND(Source!AF33*Source!I33, 2)+ROUND(Source!AE33*Source!I33, 2))), 2)</f>
        <v>0</v>
      </c>
      <c r="V63">
        <f>Source!Y33</f>
        <v>0</v>
      </c>
    </row>
    <row r="64" spans="1:26" ht="14.25">
      <c r="A64" s="59"/>
      <c r="B64" s="60"/>
      <c r="C64" s="61" t="s">
        <v>607</v>
      </c>
      <c r="D64" s="62"/>
      <c r="E64" s="63"/>
      <c r="F64" s="64">
        <f>Source!AL33</f>
        <v>200</v>
      </c>
      <c r="G64" s="65" t="str">
        <f>Source!DD33</f>
        <v/>
      </c>
      <c r="H64" s="64">
        <f>ROUND(Source!AC33*Source!I33, 2)</f>
        <v>13000</v>
      </c>
      <c r="I64" s="65"/>
      <c r="J64" s="65">
        <f>IF(Source!BC33&lt;&gt; 0, Source!BC33, 1)</f>
        <v>1</v>
      </c>
      <c r="K64" s="64">
        <f>Source!P33</f>
        <v>13000</v>
      </c>
      <c r="L64" s="67"/>
    </row>
    <row r="65" spans="1:26" ht="15">
      <c r="G65" s="57">
        <f>ROUND(Source!AC33*Source!I33, 2)+ROUND(Source!AF33*Source!I33, 2)+ROUND(Source!AD33*Source!I33, 2)</f>
        <v>13000</v>
      </c>
      <c r="H65" s="57"/>
      <c r="J65" s="57">
        <f>Source!O33</f>
        <v>13000</v>
      </c>
      <c r="K65" s="57"/>
      <c r="L65" s="58">
        <f>Source!U33</f>
        <v>0</v>
      </c>
      <c r="O65" s="56">
        <f>G65</f>
        <v>13000</v>
      </c>
      <c r="P65" s="56">
        <f>J65</f>
        <v>13000</v>
      </c>
      <c r="Q65" s="56">
        <f>L65</f>
        <v>0</v>
      </c>
      <c r="W65">
        <f>IF(Source!BI33&lt;=1,G65, 0)</f>
        <v>13000</v>
      </c>
      <c r="X65">
        <f>IF(Source!BI33=2,G65, 0)</f>
        <v>0</v>
      </c>
      <c r="Y65">
        <f>IF(Source!BI33=3,G65, 0)</f>
        <v>0</v>
      </c>
      <c r="Z65">
        <f>IF(Source!BI33=4,G65, 0)</f>
        <v>0</v>
      </c>
    </row>
    <row r="66" spans="1:26" ht="92.25">
      <c r="A66" s="47" t="str">
        <f>Source!E34</f>
        <v>6</v>
      </c>
      <c r="B66" s="48" t="s">
        <v>609</v>
      </c>
      <c r="C66" s="44" t="s">
        <v>675</v>
      </c>
      <c r="D66" s="49" t="str">
        <f>Source!H34</f>
        <v>1 Т</v>
      </c>
      <c r="E66" s="10">
        <f>Source!I34</f>
        <v>1.7510000000000001E-2</v>
      </c>
      <c r="F66" s="51">
        <f>IF(Source!AK34&lt;&gt; 0, Source!AK34,Source!AL34 + Source!AM34 + Source!AO34)</f>
        <v>917.76</v>
      </c>
      <c r="G66" s="50"/>
      <c r="H66" s="51"/>
      <c r="I66" s="50" t="str">
        <f>Source!BO34</f>
        <v>м08-02-395-1</v>
      </c>
      <c r="J66" s="50"/>
      <c r="K66" s="51"/>
      <c r="L66" s="52"/>
      <c r="S66">
        <f>ROUND((Source!FX34/100)*((ROUND(Source!AF34*Source!I34, 2)+ROUND(Source!AE34*Source!I34, 2))), 2)</f>
        <v>9.3699999999999992</v>
      </c>
      <c r="T66">
        <f>Source!X34</f>
        <v>267.87</v>
      </c>
      <c r="U66">
        <f>ROUND((Source!FY34/100)*((ROUND(Source!AF34*Source!I34, 2)+ROUND(Source!AE34*Source!I34, 2))), 2)</f>
        <v>4.93</v>
      </c>
      <c r="V66">
        <f>Source!Y34</f>
        <v>140.99</v>
      </c>
    </row>
    <row r="67" spans="1:26">
      <c r="C67" s="53" t="str">
        <f>"Объем: "&amp;Source!I34&amp;"=51/"&amp;"3*"&amp;"1,03/"&amp;"1000"</f>
        <v>Объем: 0,01751=51/3*1,03/1000</v>
      </c>
    </row>
    <row r="68" spans="1:26" ht="14.25">
      <c r="A68" s="47"/>
      <c r="B68" s="48"/>
      <c r="C68" s="44" t="s">
        <v>598</v>
      </c>
      <c r="D68" s="49"/>
      <c r="E68" s="10"/>
      <c r="F68" s="51">
        <f>Source!AO34</f>
        <v>474.66</v>
      </c>
      <c r="G68" s="50" t="str">
        <f>Source!DG34</f>
        <v>)*1,15</v>
      </c>
      <c r="H68" s="51">
        <f>ROUND(Source!AF34*Source!I34, 2)</f>
        <v>9.56</v>
      </c>
      <c r="I68" s="50"/>
      <c r="J68" s="50">
        <f>IF(Source!BA34&lt;&gt; 0, Source!BA34, 1)</f>
        <v>28.59</v>
      </c>
      <c r="K68" s="51">
        <f>Source!S34</f>
        <v>273.26</v>
      </c>
      <c r="L68" s="52"/>
      <c r="R68">
        <f>H68</f>
        <v>9.56</v>
      </c>
    </row>
    <row r="69" spans="1:26" ht="14.25">
      <c r="A69" s="47"/>
      <c r="B69" s="48"/>
      <c r="C69" s="44" t="s">
        <v>276</v>
      </c>
      <c r="D69" s="49"/>
      <c r="E69" s="10"/>
      <c r="F69" s="51">
        <f>Source!AM34</f>
        <v>367</v>
      </c>
      <c r="G69" s="50" t="str">
        <f>Source!DE34</f>
        <v>)*1,15</v>
      </c>
      <c r="H69" s="51">
        <f>ROUND(Source!AD34*Source!I34, 2)</f>
        <v>7.39</v>
      </c>
      <c r="I69" s="50"/>
      <c r="J69" s="50">
        <f>IF(Source!BB34&lt;&gt; 0, Source!BB34, 1)</f>
        <v>10.11</v>
      </c>
      <c r="K69" s="51">
        <f>Source!Q34</f>
        <v>74.709999999999994</v>
      </c>
      <c r="L69" s="52"/>
    </row>
    <row r="70" spans="1:26" ht="14.25">
      <c r="A70" s="47"/>
      <c r="B70" s="48"/>
      <c r="C70" s="44" t="s">
        <v>610</v>
      </c>
      <c r="D70" s="49"/>
      <c r="E70" s="10"/>
      <c r="F70" s="51">
        <f>Source!AN34</f>
        <v>15.13</v>
      </c>
      <c r="G70" s="50" t="str">
        <f>Source!DF34</f>
        <v>)*1,15</v>
      </c>
      <c r="H70" s="51">
        <f>ROUND(Source!AE34*Source!I34, 2)</f>
        <v>0.3</v>
      </c>
      <c r="I70" s="50"/>
      <c r="J70" s="50">
        <f>IF(Source!BS34&lt;&gt; 0, Source!BS34, 1)</f>
        <v>28.59</v>
      </c>
      <c r="K70" s="51">
        <f>Source!R34</f>
        <v>8.7100000000000009</v>
      </c>
      <c r="L70" s="52"/>
      <c r="R70">
        <f>H70</f>
        <v>0.3</v>
      </c>
    </row>
    <row r="71" spans="1:26" ht="14.25">
      <c r="A71" s="47"/>
      <c r="B71" s="48"/>
      <c r="C71" s="44" t="s">
        <v>607</v>
      </c>
      <c r="D71" s="49"/>
      <c r="E71" s="10"/>
      <c r="F71" s="51">
        <f>Source!AL34</f>
        <v>76.099999999999994</v>
      </c>
      <c r="G71" s="50" t="str">
        <f>Source!DD34</f>
        <v/>
      </c>
      <c r="H71" s="51">
        <f>ROUND(Source!AC34*Source!I34, 2)</f>
        <v>1.33</v>
      </c>
      <c r="I71" s="50"/>
      <c r="J71" s="50">
        <f>IF(Source!BC34&lt;&gt; 0, Source!BC34, 1)</f>
        <v>14.47</v>
      </c>
      <c r="K71" s="51">
        <f>Source!P34</f>
        <v>19.28</v>
      </c>
      <c r="L71" s="52"/>
    </row>
    <row r="72" spans="1:26" ht="14.25">
      <c r="A72" s="47"/>
      <c r="B72" s="48"/>
      <c r="C72" s="44" t="s">
        <v>599</v>
      </c>
      <c r="D72" s="49" t="s">
        <v>600</v>
      </c>
      <c r="E72" s="10">
        <f>Source!BZ34</f>
        <v>97</v>
      </c>
      <c r="F72" s="54" t="str">
        <f>CONCATENATE(" )", Source!DL34, Source!FT34, "=", Source!FX34)</f>
        <v xml:space="preserve"> )=95=95</v>
      </c>
      <c r="G72" s="31"/>
      <c r="H72" s="51">
        <f>SUM(S66:S74)</f>
        <v>9.3699999999999992</v>
      </c>
      <c r="I72" s="55"/>
      <c r="J72" s="44">
        <f>Source!AT34</f>
        <v>95</v>
      </c>
      <c r="K72" s="51">
        <f>SUM(T66:T74)</f>
        <v>267.87</v>
      </c>
      <c r="L72" s="52"/>
    </row>
    <row r="73" spans="1:26" ht="14.25">
      <c r="A73" s="47"/>
      <c r="B73" s="48"/>
      <c r="C73" s="44" t="s">
        <v>601</v>
      </c>
      <c r="D73" s="49" t="s">
        <v>600</v>
      </c>
      <c r="E73" s="10">
        <f>Source!CA34</f>
        <v>51</v>
      </c>
      <c r="F73" s="54" t="str">
        <f>CONCATENATE(" )", Source!DM34, Source!FU34, "=", Source!FY34)</f>
        <v xml:space="preserve"> )=50=50</v>
      </c>
      <c r="G73" s="31"/>
      <c r="H73" s="51">
        <f>SUM(U66:U74)</f>
        <v>4.93</v>
      </c>
      <c r="I73" s="55"/>
      <c r="J73" s="44">
        <f>Source!AU34</f>
        <v>50</v>
      </c>
      <c r="K73" s="51">
        <f>SUM(V66:V74)</f>
        <v>140.99</v>
      </c>
      <c r="L73" s="52"/>
    </row>
    <row r="74" spans="1:26" ht="14.25">
      <c r="A74" s="59"/>
      <c r="B74" s="60"/>
      <c r="C74" s="61" t="s">
        <v>602</v>
      </c>
      <c r="D74" s="62" t="s">
        <v>603</v>
      </c>
      <c r="E74" s="63">
        <f>Source!AQ34</f>
        <v>54</v>
      </c>
      <c r="F74" s="64"/>
      <c r="G74" s="65" t="str">
        <f>Source!DI34</f>
        <v>)*1,15</v>
      </c>
      <c r="H74" s="64"/>
      <c r="I74" s="65"/>
      <c r="J74" s="65"/>
      <c r="K74" s="64"/>
      <c r="L74" s="66">
        <f>Source!U34</f>
        <v>1.0873710000000001</v>
      </c>
    </row>
    <row r="75" spans="1:26" ht="15">
      <c r="G75" s="57">
        <f>ROUND(Source!AC34*Source!I34, 2)+ROUND(Source!AF34*Source!I34, 2)+ROUND(Source!AD34*Source!I34, 2)+SUM(H72:H73)</f>
        <v>32.58</v>
      </c>
      <c r="H75" s="57"/>
      <c r="J75" s="57">
        <f>Source!O34+SUM(K72:K73)</f>
        <v>776.11</v>
      </c>
      <c r="K75" s="57"/>
      <c r="L75" s="58">
        <f>Source!U34</f>
        <v>1.0873710000000001</v>
      </c>
      <c r="O75" s="56">
        <f>G75</f>
        <v>32.58</v>
      </c>
      <c r="P75" s="56">
        <f>J75</f>
        <v>776.11</v>
      </c>
      <c r="Q75" s="56">
        <f>L75</f>
        <v>1.0873710000000001</v>
      </c>
      <c r="W75">
        <f>IF(Source!BI34&lt;=1,G75, 0)</f>
        <v>0</v>
      </c>
      <c r="X75">
        <f>IF(Source!BI34=2,G75, 0)</f>
        <v>32.58</v>
      </c>
      <c r="Y75">
        <f>IF(Source!BI34=3,G75, 0)</f>
        <v>0</v>
      </c>
      <c r="Z75">
        <f>IF(Source!BI34=4,G75, 0)</f>
        <v>0</v>
      </c>
    </row>
    <row r="76" spans="1:26" ht="71.25">
      <c r="A76" s="47" t="str">
        <f>Source!E35</f>
        <v>7</v>
      </c>
      <c r="B76" s="48" t="str">
        <f>Source!F35</f>
        <v>Счет на оплату № 2364 от 05 августа 2022 г.</v>
      </c>
      <c r="C76" s="44" t="s">
        <v>611</v>
      </c>
      <c r="D76" s="49" t="str">
        <f>Source!H35</f>
        <v>м</v>
      </c>
      <c r="E76" s="10">
        <f>Source!I35</f>
        <v>51</v>
      </c>
      <c r="F76" s="51">
        <f>IF(Source!AK35&lt;&gt; 0, Source!AK35,Source!AL35 + Source!AM35 + Source!AO35)</f>
        <v>400</v>
      </c>
      <c r="G76" s="50"/>
      <c r="H76" s="51"/>
      <c r="I76" s="50" t="str">
        <f>Source!BO35</f>
        <v/>
      </c>
      <c r="J76" s="50"/>
      <c r="K76" s="51"/>
      <c r="L76" s="52"/>
      <c r="S76">
        <f>ROUND((Source!FX35/100)*((ROUND(Source!AF35*Source!I35, 2)+ROUND(Source!AE35*Source!I35, 2))), 2)</f>
        <v>0</v>
      </c>
      <c r="T76">
        <f>Source!X35</f>
        <v>0</v>
      </c>
      <c r="U76">
        <f>ROUND((Source!FY35/100)*((ROUND(Source!AF35*Source!I35, 2)+ROUND(Source!AE35*Source!I35, 2))), 2)</f>
        <v>0</v>
      </c>
      <c r="V76">
        <f>Source!Y35</f>
        <v>0</v>
      </c>
    </row>
    <row r="77" spans="1:26" ht="14.25">
      <c r="A77" s="59"/>
      <c r="B77" s="60"/>
      <c r="C77" s="61" t="s">
        <v>607</v>
      </c>
      <c r="D77" s="62"/>
      <c r="E77" s="63"/>
      <c r="F77" s="64">
        <f>Source!AL35</f>
        <v>400</v>
      </c>
      <c r="G77" s="65" t="str">
        <f>Source!DD35</f>
        <v/>
      </c>
      <c r="H77" s="64">
        <f>ROUND(Source!AC35*Source!I35, 2)</f>
        <v>20400</v>
      </c>
      <c r="I77" s="65"/>
      <c r="J77" s="65">
        <f>IF(Source!BC35&lt;&gt; 0, Source!BC35, 1)</f>
        <v>1</v>
      </c>
      <c r="K77" s="64">
        <f>Source!P35</f>
        <v>20400</v>
      </c>
      <c r="L77" s="67"/>
    </row>
    <row r="78" spans="1:26" ht="15">
      <c r="G78" s="57">
        <f>ROUND(Source!AC35*Source!I35, 2)+ROUND(Source!AF35*Source!I35, 2)+ROUND(Source!AD35*Source!I35, 2)</f>
        <v>20400</v>
      </c>
      <c r="H78" s="57"/>
      <c r="J78" s="57">
        <f>Source!O35</f>
        <v>20400</v>
      </c>
      <c r="K78" s="57"/>
      <c r="L78" s="58">
        <f>Source!U35</f>
        <v>0</v>
      </c>
      <c r="O78" s="56">
        <f>G78</f>
        <v>20400</v>
      </c>
      <c r="P78" s="56">
        <f>J78</f>
        <v>20400</v>
      </c>
      <c r="Q78" s="56">
        <f>L78</f>
        <v>0</v>
      </c>
      <c r="W78">
        <f>IF(Source!BI35&lt;=1,G78, 0)</f>
        <v>20400</v>
      </c>
      <c r="X78">
        <f>IF(Source!BI35=2,G78, 0)</f>
        <v>0</v>
      </c>
      <c r="Y78">
        <f>IF(Source!BI35=3,G78, 0)</f>
        <v>0</v>
      </c>
      <c r="Z78">
        <f>IF(Source!BI35=4,G78, 0)</f>
        <v>0</v>
      </c>
    </row>
    <row r="79" spans="1:26" ht="71.25">
      <c r="A79" s="47" t="str">
        <f>Source!E36</f>
        <v>8</v>
      </c>
      <c r="B79" s="48" t="str">
        <f>Source!F36</f>
        <v>Счет на оплату № 2364 от 05 августа 2022 г.</v>
      </c>
      <c r="C79" s="44" t="s">
        <v>612</v>
      </c>
      <c r="D79" s="49" t="str">
        <f>Source!H36</f>
        <v>шт.</v>
      </c>
      <c r="E79" s="10">
        <f>Source!I36</f>
        <v>76</v>
      </c>
      <c r="F79" s="51">
        <f>IF(Source!AK36&lt;&gt; 0, Source!AK36,Source!AL36 + Source!AM36 + Source!AO36)</f>
        <v>71.67</v>
      </c>
      <c r="G79" s="50"/>
      <c r="H79" s="51"/>
      <c r="I79" s="50" t="str">
        <f>Source!BO36</f>
        <v/>
      </c>
      <c r="J79" s="50"/>
      <c r="K79" s="51"/>
      <c r="L79" s="52"/>
      <c r="S79">
        <f>ROUND((Source!FX36/100)*((ROUND(Source!AF36*Source!I36, 2)+ROUND(Source!AE36*Source!I36, 2))), 2)</f>
        <v>0</v>
      </c>
      <c r="T79">
        <f>Source!X36</f>
        <v>0</v>
      </c>
      <c r="U79">
        <f>ROUND((Source!FY36/100)*((ROUND(Source!AF36*Source!I36, 2)+ROUND(Source!AE36*Source!I36, 2))), 2)</f>
        <v>0</v>
      </c>
      <c r="V79">
        <f>Source!Y36</f>
        <v>0</v>
      </c>
    </row>
    <row r="80" spans="1:26" ht="14.25">
      <c r="A80" s="59"/>
      <c r="B80" s="60"/>
      <c r="C80" s="61" t="s">
        <v>607</v>
      </c>
      <c r="D80" s="62"/>
      <c r="E80" s="63"/>
      <c r="F80" s="64">
        <f>Source!AL36</f>
        <v>71.67</v>
      </c>
      <c r="G80" s="65" t="str">
        <f>Source!DD36</f>
        <v/>
      </c>
      <c r="H80" s="64">
        <f>ROUND(Source!AC36*Source!I36, 2)</f>
        <v>5446.92</v>
      </c>
      <c r="I80" s="65"/>
      <c r="J80" s="65">
        <f>IF(Source!BC36&lt;&gt; 0, Source!BC36, 1)</f>
        <v>1</v>
      </c>
      <c r="K80" s="64">
        <f>Source!P36</f>
        <v>5446.92</v>
      </c>
      <c r="L80" s="67"/>
    </row>
    <row r="81" spans="1:26" ht="15">
      <c r="G81" s="57">
        <f>ROUND(Source!AC36*Source!I36, 2)+ROUND(Source!AF36*Source!I36, 2)+ROUND(Source!AD36*Source!I36, 2)</f>
        <v>5446.92</v>
      </c>
      <c r="H81" s="57"/>
      <c r="J81" s="57">
        <f>Source!O36</f>
        <v>5446.92</v>
      </c>
      <c r="K81" s="57"/>
      <c r="L81" s="58">
        <f>Source!U36</f>
        <v>0</v>
      </c>
      <c r="O81" s="56">
        <f>G81</f>
        <v>5446.92</v>
      </c>
      <c r="P81" s="56">
        <f>J81</f>
        <v>5446.92</v>
      </c>
      <c r="Q81" s="56">
        <f>L81</f>
        <v>0</v>
      </c>
      <c r="W81">
        <f>IF(Source!BI36&lt;=1,G81, 0)</f>
        <v>5446.92</v>
      </c>
      <c r="X81">
        <f>IF(Source!BI36=2,G81, 0)</f>
        <v>0</v>
      </c>
      <c r="Y81">
        <f>IF(Source!BI36=3,G81, 0)</f>
        <v>0</v>
      </c>
      <c r="Z81">
        <f>IF(Source!BI36=4,G81, 0)</f>
        <v>0</v>
      </c>
    </row>
    <row r="82" spans="1:26" ht="71.25">
      <c r="A82" s="47" t="str">
        <f>Source!E37</f>
        <v>9</v>
      </c>
      <c r="B82" s="48" t="str">
        <f>Source!F37</f>
        <v>Счет на оплату № 2364 от 05 августа 2022 г.</v>
      </c>
      <c r="C82" s="44" t="s">
        <v>613</v>
      </c>
      <c r="D82" s="49" t="str">
        <f>Source!H37</f>
        <v>шт.</v>
      </c>
      <c r="E82" s="10">
        <f>Source!I37</f>
        <v>300</v>
      </c>
      <c r="F82" s="51">
        <f>IF(Source!AK37&lt;&gt; 0, Source!AK37,Source!AL37 + Source!AM37 + Source!AO37)</f>
        <v>2.42</v>
      </c>
      <c r="G82" s="50"/>
      <c r="H82" s="51"/>
      <c r="I82" s="50" t="str">
        <f>Source!BO37</f>
        <v/>
      </c>
      <c r="J82" s="50"/>
      <c r="K82" s="51"/>
      <c r="L82" s="52"/>
      <c r="S82">
        <f>ROUND((Source!FX37/100)*((ROUND(Source!AF37*Source!I37, 2)+ROUND(Source!AE37*Source!I37, 2))), 2)</f>
        <v>0</v>
      </c>
      <c r="T82">
        <f>Source!X37</f>
        <v>0</v>
      </c>
      <c r="U82">
        <f>ROUND((Source!FY37/100)*((ROUND(Source!AF37*Source!I37, 2)+ROUND(Source!AE37*Source!I37, 2))), 2)</f>
        <v>0</v>
      </c>
      <c r="V82">
        <f>Source!Y37</f>
        <v>0</v>
      </c>
    </row>
    <row r="83" spans="1:26" ht="14.25">
      <c r="A83" s="59"/>
      <c r="B83" s="60"/>
      <c r="C83" s="61" t="s">
        <v>607</v>
      </c>
      <c r="D83" s="62"/>
      <c r="E83" s="63"/>
      <c r="F83" s="64">
        <f>Source!AL37</f>
        <v>2.42</v>
      </c>
      <c r="G83" s="65" t="str">
        <f>Source!DD37</f>
        <v/>
      </c>
      <c r="H83" s="64">
        <f>ROUND(Source!AC37*Source!I37, 2)</f>
        <v>726</v>
      </c>
      <c r="I83" s="65"/>
      <c r="J83" s="65">
        <f>IF(Source!BC37&lt;&gt; 0, Source!BC37, 1)</f>
        <v>1</v>
      </c>
      <c r="K83" s="64">
        <f>Source!P37</f>
        <v>726</v>
      </c>
      <c r="L83" s="67"/>
    </row>
    <row r="84" spans="1:26" ht="15">
      <c r="G84" s="57">
        <f>ROUND(Source!AC37*Source!I37, 2)+ROUND(Source!AF37*Source!I37, 2)+ROUND(Source!AD37*Source!I37, 2)</f>
        <v>726</v>
      </c>
      <c r="H84" s="57"/>
      <c r="J84" s="57">
        <f>Source!O37</f>
        <v>726</v>
      </c>
      <c r="K84" s="57"/>
      <c r="L84" s="58">
        <f>Source!U37</f>
        <v>0</v>
      </c>
      <c r="O84" s="56">
        <f>G84</f>
        <v>726</v>
      </c>
      <c r="P84" s="56">
        <f>J84</f>
        <v>726</v>
      </c>
      <c r="Q84" s="56">
        <f>L84</f>
        <v>0</v>
      </c>
      <c r="W84">
        <f>IF(Source!BI37&lt;=1,G84, 0)</f>
        <v>726</v>
      </c>
      <c r="X84">
        <f>IF(Source!BI37=2,G84, 0)</f>
        <v>0</v>
      </c>
      <c r="Y84">
        <f>IF(Source!BI37=3,G84, 0)</f>
        <v>0</v>
      </c>
      <c r="Z84">
        <f>IF(Source!BI37=4,G84, 0)</f>
        <v>0</v>
      </c>
    </row>
    <row r="85" spans="1:26" ht="71.25">
      <c r="A85" s="47" t="str">
        <f>Source!E38</f>
        <v>10</v>
      </c>
      <c r="B85" s="48" t="str">
        <f>Source!F38</f>
        <v>Счет на оплату № 2364 от 05 августа 2022 г.</v>
      </c>
      <c r="C85" s="44" t="s">
        <v>614</v>
      </c>
      <c r="D85" s="49" t="str">
        <f>Source!H38</f>
        <v>шт.</v>
      </c>
      <c r="E85" s="10">
        <f>Source!I38</f>
        <v>300</v>
      </c>
      <c r="F85" s="51">
        <f>IF(Source!AK38&lt;&gt; 0, Source!AK38,Source!AL38 + Source!AM38 + Source!AO38)</f>
        <v>2.42</v>
      </c>
      <c r="G85" s="50"/>
      <c r="H85" s="51"/>
      <c r="I85" s="50" t="str">
        <f>Source!BO38</f>
        <v/>
      </c>
      <c r="J85" s="50"/>
      <c r="K85" s="51"/>
      <c r="L85" s="52"/>
      <c r="S85">
        <f>ROUND((Source!FX38/100)*((ROUND(Source!AF38*Source!I38, 2)+ROUND(Source!AE38*Source!I38, 2))), 2)</f>
        <v>0</v>
      </c>
      <c r="T85">
        <f>Source!X38</f>
        <v>0</v>
      </c>
      <c r="U85">
        <f>ROUND((Source!FY38/100)*((ROUND(Source!AF38*Source!I38, 2)+ROUND(Source!AE38*Source!I38, 2))), 2)</f>
        <v>0</v>
      </c>
      <c r="V85">
        <f>Source!Y38</f>
        <v>0</v>
      </c>
    </row>
    <row r="86" spans="1:26" ht="14.25">
      <c r="A86" s="59"/>
      <c r="B86" s="60"/>
      <c r="C86" s="61" t="s">
        <v>607</v>
      </c>
      <c r="D86" s="62"/>
      <c r="E86" s="63"/>
      <c r="F86" s="64">
        <f>Source!AL38</f>
        <v>2.42</v>
      </c>
      <c r="G86" s="65" t="str">
        <f>Source!DD38</f>
        <v/>
      </c>
      <c r="H86" s="64">
        <f>ROUND(Source!AC38*Source!I38, 2)</f>
        <v>726</v>
      </c>
      <c r="I86" s="65"/>
      <c r="J86" s="65">
        <f>IF(Source!BC38&lt;&gt; 0, Source!BC38, 1)</f>
        <v>1</v>
      </c>
      <c r="K86" s="64">
        <f>Source!P38</f>
        <v>726</v>
      </c>
      <c r="L86" s="67"/>
    </row>
    <row r="87" spans="1:26" ht="15">
      <c r="G87" s="57">
        <f>ROUND(Source!AC38*Source!I38, 2)+ROUND(Source!AF38*Source!I38, 2)+ROUND(Source!AD38*Source!I38, 2)</f>
        <v>726</v>
      </c>
      <c r="H87" s="57"/>
      <c r="J87" s="57">
        <f>Source!O38</f>
        <v>726</v>
      </c>
      <c r="K87" s="57"/>
      <c r="L87" s="58">
        <f>Source!U38</f>
        <v>0</v>
      </c>
      <c r="O87" s="56">
        <f>G87</f>
        <v>726</v>
      </c>
      <c r="P87" s="56">
        <f>J87</f>
        <v>726</v>
      </c>
      <c r="Q87" s="56">
        <f>L87</f>
        <v>0</v>
      </c>
      <c r="W87">
        <f>IF(Source!BI38&lt;=1,G87, 0)</f>
        <v>726</v>
      </c>
      <c r="X87">
        <f>IF(Source!BI38=2,G87, 0)</f>
        <v>0</v>
      </c>
      <c r="Y87">
        <f>IF(Source!BI38=3,G87, 0)</f>
        <v>0</v>
      </c>
      <c r="Z87">
        <f>IF(Source!BI38=4,G87, 0)</f>
        <v>0</v>
      </c>
    </row>
    <row r="88" spans="1:26" ht="92.25">
      <c r="A88" s="47" t="str">
        <f>Source!E39</f>
        <v>11</v>
      </c>
      <c r="B88" s="48" t="s">
        <v>615</v>
      </c>
      <c r="C88" s="44" t="s">
        <v>676</v>
      </c>
      <c r="D88" s="49" t="str">
        <f>Source!H39</f>
        <v>100 м</v>
      </c>
      <c r="E88" s="10">
        <f>Source!I39</f>
        <v>0.3</v>
      </c>
      <c r="F88" s="51">
        <f>IF(Source!AK39&lt;&gt; 0, Source!AK39,Source!AL39 + Source!AM39 + Source!AO39)</f>
        <v>592.41</v>
      </c>
      <c r="G88" s="50"/>
      <c r="H88" s="51"/>
      <c r="I88" s="50" t="str">
        <f>Source!BO39</f>
        <v>м08-02-397-1</v>
      </c>
      <c r="J88" s="50"/>
      <c r="K88" s="51"/>
      <c r="L88" s="52"/>
      <c r="S88">
        <f>ROUND((Source!FX39/100)*((ROUND(Source!AF39*Source!I39, 2)+ROUND(Source!AE39*Source!I39, 2))), 2)</f>
        <v>31.16</v>
      </c>
      <c r="T88">
        <f>Source!X39</f>
        <v>890.84</v>
      </c>
      <c r="U88">
        <f>ROUND((Source!FY39/100)*((ROUND(Source!AF39*Source!I39, 2)+ROUND(Source!AE39*Source!I39, 2))), 2)</f>
        <v>16.399999999999999</v>
      </c>
      <c r="V88">
        <f>Source!Y39</f>
        <v>468.87</v>
      </c>
    </row>
    <row r="89" spans="1:26">
      <c r="C89" s="53" t="str">
        <f>"Объем: "&amp;Source!I39&amp;"=30/"&amp;"100"</f>
        <v>Объем: 0,3=30/100</v>
      </c>
    </row>
    <row r="90" spans="1:26" ht="14.25">
      <c r="A90" s="47"/>
      <c r="B90" s="48"/>
      <c r="C90" s="44" t="s">
        <v>598</v>
      </c>
      <c r="D90" s="49"/>
      <c r="E90" s="10"/>
      <c r="F90" s="51">
        <f>Source!AO39</f>
        <v>75.239999999999995</v>
      </c>
      <c r="G90" s="50" t="str">
        <f>Source!DG39</f>
        <v>)*1,15</v>
      </c>
      <c r="H90" s="51">
        <f>ROUND(Source!AF39*Source!I39, 2)</f>
        <v>25.96</v>
      </c>
      <c r="I90" s="50"/>
      <c r="J90" s="50">
        <f>IF(Source!BA39&lt;&gt; 0, Source!BA39, 1)</f>
        <v>28.59</v>
      </c>
      <c r="K90" s="51">
        <f>Source!S39</f>
        <v>742.17</v>
      </c>
      <c r="L90" s="52"/>
      <c r="R90">
        <f>H90</f>
        <v>25.96</v>
      </c>
    </row>
    <row r="91" spans="1:26" ht="14.25">
      <c r="A91" s="47"/>
      <c r="B91" s="48"/>
      <c r="C91" s="44" t="s">
        <v>276</v>
      </c>
      <c r="D91" s="49"/>
      <c r="E91" s="10"/>
      <c r="F91" s="51">
        <f>Source!AM39</f>
        <v>99.43</v>
      </c>
      <c r="G91" s="50" t="str">
        <f>Source!DE39</f>
        <v>)*1,15</v>
      </c>
      <c r="H91" s="51">
        <f>ROUND(Source!AD39*Source!I39, 2)</f>
        <v>34.299999999999997</v>
      </c>
      <c r="I91" s="50"/>
      <c r="J91" s="50">
        <f>IF(Source!BB39&lt;&gt; 0, Source!BB39, 1)</f>
        <v>11.84</v>
      </c>
      <c r="K91" s="51">
        <f>Source!Q39</f>
        <v>406.14</v>
      </c>
      <c r="L91" s="52"/>
    </row>
    <row r="92" spans="1:26" ht="14.25">
      <c r="A92" s="47"/>
      <c r="B92" s="48"/>
      <c r="C92" s="44" t="s">
        <v>610</v>
      </c>
      <c r="D92" s="49"/>
      <c r="E92" s="10"/>
      <c r="F92" s="51">
        <f>Source!AN39</f>
        <v>19.829999999999998</v>
      </c>
      <c r="G92" s="50" t="str">
        <f>Source!DF39</f>
        <v>)*1,15</v>
      </c>
      <c r="H92" s="51">
        <f>ROUND(Source!AE39*Source!I39, 2)</f>
        <v>6.84</v>
      </c>
      <c r="I92" s="50"/>
      <c r="J92" s="50">
        <f>IF(Source!BS39&lt;&gt; 0, Source!BS39, 1)</f>
        <v>28.59</v>
      </c>
      <c r="K92" s="51">
        <f>Source!R39</f>
        <v>195.56</v>
      </c>
      <c r="L92" s="52"/>
      <c r="R92">
        <f>H92</f>
        <v>6.84</v>
      </c>
    </row>
    <row r="93" spans="1:26" ht="14.25">
      <c r="A93" s="47"/>
      <c r="B93" s="48"/>
      <c r="C93" s="44" t="s">
        <v>607</v>
      </c>
      <c r="D93" s="49"/>
      <c r="E93" s="10"/>
      <c r="F93" s="51">
        <f>Source!AL39</f>
        <v>417.74</v>
      </c>
      <c r="G93" s="50" t="str">
        <f>Source!DD39</f>
        <v/>
      </c>
      <c r="H93" s="51">
        <f>ROUND(Source!AC39*Source!I39, 2)</f>
        <v>125.32</v>
      </c>
      <c r="I93" s="50"/>
      <c r="J93" s="50">
        <f>IF(Source!BC39&lt;&gt; 0, Source!BC39, 1)</f>
        <v>7.6</v>
      </c>
      <c r="K93" s="51">
        <f>Source!P39</f>
        <v>952.45</v>
      </c>
      <c r="L93" s="52"/>
    </row>
    <row r="94" spans="1:26" ht="14.25">
      <c r="A94" s="47"/>
      <c r="B94" s="48"/>
      <c r="C94" s="44" t="s">
        <v>599</v>
      </c>
      <c r="D94" s="49" t="s">
        <v>600</v>
      </c>
      <c r="E94" s="10">
        <f>Source!BZ39</f>
        <v>97</v>
      </c>
      <c r="F94" s="54" t="str">
        <f>CONCATENATE(" )", Source!DL39, Source!FT39, "=", Source!FX39)</f>
        <v xml:space="preserve"> )=95=95</v>
      </c>
      <c r="G94" s="31"/>
      <c r="H94" s="51">
        <f>SUM(S88:S96)</f>
        <v>31.16</v>
      </c>
      <c r="I94" s="55"/>
      <c r="J94" s="44">
        <f>Source!AT39</f>
        <v>95</v>
      </c>
      <c r="K94" s="51">
        <f>SUM(T88:T96)</f>
        <v>890.84</v>
      </c>
      <c r="L94" s="52"/>
    </row>
    <row r="95" spans="1:26" ht="14.25">
      <c r="A95" s="47"/>
      <c r="B95" s="48"/>
      <c r="C95" s="44" t="s">
        <v>601</v>
      </c>
      <c r="D95" s="49" t="s">
        <v>600</v>
      </c>
      <c r="E95" s="10">
        <f>Source!CA39</f>
        <v>51</v>
      </c>
      <c r="F95" s="54" t="str">
        <f>CONCATENATE(" )", Source!DM39, Source!FU39, "=", Source!FY39)</f>
        <v xml:space="preserve"> )=50=50</v>
      </c>
      <c r="G95" s="31"/>
      <c r="H95" s="51">
        <f>SUM(U88:U96)</f>
        <v>16.399999999999999</v>
      </c>
      <c r="I95" s="55"/>
      <c r="J95" s="44">
        <f>Source!AU39</f>
        <v>50</v>
      </c>
      <c r="K95" s="51">
        <f>SUM(V88:V96)</f>
        <v>468.87</v>
      </c>
      <c r="L95" s="52"/>
    </row>
    <row r="96" spans="1:26" ht="14.25">
      <c r="A96" s="59"/>
      <c r="B96" s="60"/>
      <c r="C96" s="61" t="s">
        <v>602</v>
      </c>
      <c r="D96" s="62" t="s">
        <v>603</v>
      </c>
      <c r="E96" s="63">
        <f>Source!AQ39</f>
        <v>8.56</v>
      </c>
      <c r="F96" s="64"/>
      <c r="G96" s="65" t="str">
        <f>Source!DI39</f>
        <v>)*1,15</v>
      </c>
      <c r="H96" s="64"/>
      <c r="I96" s="65"/>
      <c r="J96" s="65"/>
      <c r="K96" s="64"/>
      <c r="L96" s="66">
        <f>Source!U39</f>
        <v>2.9531999999999998</v>
      </c>
    </row>
    <row r="97" spans="1:26" ht="15">
      <c r="G97" s="57">
        <f>ROUND(Source!AC39*Source!I39, 2)+ROUND(Source!AF39*Source!I39, 2)+ROUND(Source!AD39*Source!I39, 2)+SUM(H94:H95)</f>
        <v>233.14</v>
      </c>
      <c r="H97" s="57"/>
      <c r="J97" s="57">
        <f>Source!O39+SUM(K94:K95)</f>
        <v>3460.4700000000003</v>
      </c>
      <c r="K97" s="57"/>
      <c r="L97" s="58">
        <f>Source!U39</f>
        <v>2.9531999999999998</v>
      </c>
      <c r="O97" s="56">
        <f>G97</f>
        <v>233.14</v>
      </c>
      <c r="P97" s="56">
        <f>J97</f>
        <v>3460.4700000000003</v>
      </c>
      <c r="Q97" s="56">
        <f>L97</f>
        <v>2.9531999999999998</v>
      </c>
      <c r="W97">
        <f>IF(Source!BI39&lt;=1,G97, 0)</f>
        <v>0</v>
      </c>
      <c r="X97">
        <f>IF(Source!BI39=2,G97, 0)</f>
        <v>233.14</v>
      </c>
      <c r="Y97">
        <f>IF(Source!BI39=3,G97, 0)</f>
        <v>0</v>
      </c>
      <c r="Z97">
        <f>IF(Source!BI39=4,G97, 0)</f>
        <v>0</v>
      </c>
    </row>
    <row r="98" spans="1:26" ht="71.25">
      <c r="A98" s="47" t="str">
        <f>Source!E40</f>
        <v>12</v>
      </c>
      <c r="B98" s="48" t="str">
        <f>Source!F40</f>
        <v>Счет на оплату № 2364 от 05 августа 2022 г.</v>
      </c>
      <c r="C98" s="44" t="s">
        <v>616</v>
      </c>
      <c r="D98" s="49" t="str">
        <f>Source!H40</f>
        <v>м</v>
      </c>
      <c r="E98" s="10">
        <f>Source!I40</f>
        <v>30</v>
      </c>
      <c r="F98" s="51">
        <f>IF(Source!AK40&lt;&gt; 0, Source!AK40,Source!AL40 + Source!AM40 + Source!AO40)</f>
        <v>613.33000000000004</v>
      </c>
      <c r="G98" s="50"/>
      <c r="H98" s="51"/>
      <c r="I98" s="50" t="str">
        <f>Source!BO40</f>
        <v/>
      </c>
      <c r="J98" s="50"/>
      <c r="K98" s="51"/>
      <c r="L98" s="52"/>
      <c r="S98">
        <f>ROUND((Source!FX40/100)*((ROUND(Source!AF40*Source!I40, 2)+ROUND(Source!AE40*Source!I40, 2))), 2)</f>
        <v>0</v>
      </c>
      <c r="T98">
        <f>Source!X40</f>
        <v>0</v>
      </c>
      <c r="U98">
        <f>ROUND((Source!FY40/100)*((ROUND(Source!AF40*Source!I40, 2)+ROUND(Source!AE40*Source!I40, 2))), 2)</f>
        <v>0</v>
      </c>
      <c r="V98">
        <f>Source!Y40</f>
        <v>0</v>
      </c>
    </row>
    <row r="99" spans="1:26" ht="14.25">
      <c r="A99" s="59"/>
      <c r="B99" s="60"/>
      <c r="C99" s="61" t="s">
        <v>607</v>
      </c>
      <c r="D99" s="62"/>
      <c r="E99" s="63"/>
      <c r="F99" s="64">
        <f>Source!AL40</f>
        <v>613.33000000000004</v>
      </c>
      <c r="G99" s="65" t="str">
        <f>Source!DD40</f>
        <v/>
      </c>
      <c r="H99" s="64">
        <f>ROUND(Source!AC40*Source!I40, 2)</f>
        <v>18399.900000000001</v>
      </c>
      <c r="I99" s="65"/>
      <c r="J99" s="65">
        <f>IF(Source!BC40&lt;&gt; 0, Source!BC40, 1)</f>
        <v>1</v>
      </c>
      <c r="K99" s="64">
        <f>Source!P40</f>
        <v>18399.900000000001</v>
      </c>
      <c r="L99" s="67"/>
    </row>
    <row r="100" spans="1:26" ht="15">
      <c r="G100" s="57">
        <f>ROUND(Source!AC40*Source!I40, 2)+ROUND(Source!AF40*Source!I40, 2)+ROUND(Source!AD40*Source!I40, 2)</f>
        <v>18399.900000000001</v>
      </c>
      <c r="H100" s="57"/>
      <c r="J100" s="57">
        <f>Source!O40</f>
        <v>18399.900000000001</v>
      </c>
      <c r="K100" s="57"/>
      <c r="L100" s="58">
        <f>Source!U40</f>
        <v>0</v>
      </c>
      <c r="O100" s="56">
        <f>G100</f>
        <v>18399.900000000001</v>
      </c>
      <c r="P100" s="56">
        <f>J100</f>
        <v>18399.900000000001</v>
      </c>
      <c r="Q100" s="56">
        <f>L100</f>
        <v>0</v>
      </c>
      <c r="W100">
        <f>IF(Source!BI40&lt;=1,G100, 0)</f>
        <v>18399.900000000001</v>
      </c>
      <c r="X100">
        <f>IF(Source!BI40=2,G100, 0)</f>
        <v>0</v>
      </c>
      <c r="Y100">
        <f>IF(Source!BI40=3,G100, 0)</f>
        <v>0</v>
      </c>
      <c r="Z100">
        <f>IF(Source!BI40=4,G100, 0)</f>
        <v>0</v>
      </c>
    </row>
    <row r="101" spans="1:26" ht="71.25">
      <c r="A101" s="47" t="str">
        <f>Source!E41</f>
        <v>13</v>
      </c>
      <c r="B101" s="48" t="str">
        <f>Source!F41</f>
        <v>Счет на оплату № 2364 от 05 августа 2022 г.</v>
      </c>
      <c r="C101" s="44" t="s">
        <v>617</v>
      </c>
      <c r="D101" s="49" t="str">
        <f>Source!H41</f>
        <v>шт.</v>
      </c>
      <c r="E101" s="10">
        <f>Source!I41</f>
        <v>76</v>
      </c>
      <c r="F101" s="51">
        <f>IF(Source!AK41&lt;&gt; 0, Source!AK41,Source!AL41 + Source!AM41 + Source!AO41)</f>
        <v>16.670000000000002</v>
      </c>
      <c r="G101" s="50"/>
      <c r="H101" s="51"/>
      <c r="I101" s="50" t="str">
        <f>Source!BO41</f>
        <v/>
      </c>
      <c r="J101" s="50"/>
      <c r="K101" s="51"/>
      <c r="L101" s="52"/>
      <c r="S101">
        <f>ROUND((Source!FX41/100)*((ROUND(Source!AF41*Source!I41, 2)+ROUND(Source!AE41*Source!I41, 2))), 2)</f>
        <v>0</v>
      </c>
      <c r="T101">
        <f>Source!X41</f>
        <v>0</v>
      </c>
      <c r="U101">
        <f>ROUND((Source!FY41/100)*((ROUND(Source!AF41*Source!I41, 2)+ROUND(Source!AE41*Source!I41, 2))), 2)</f>
        <v>0</v>
      </c>
      <c r="V101">
        <f>Source!Y41</f>
        <v>0</v>
      </c>
    </row>
    <row r="102" spans="1:26" ht="14.25">
      <c r="A102" s="59"/>
      <c r="B102" s="60"/>
      <c r="C102" s="61" t="s">
        <v>607</v>
      </c>
      <c r="D102" s="62"/>
      <c r="E102" s="63"/>
      <c r="F102" s="64">
        <f>Source!AL41</f>
        <v>16.670000000000002</v>
      </c>
      <c r="G102" s="65" t="str">
        <f>Source!DD41</f>
        <v/>
      </c>
      <c r="H102" s="64">
        <f>ROUND(Source!AC41*Source!I41, 2)</f>
        <v>1266.92</v>
      </c>
      <c r="I102" s="65"/>
      <c r="J102" s="65">
        <f>IF(Source!BC41&lt;&gt; 0, Source!BC41, 1)</f>
        <v>1</v>
      </c>
      <c r="K102" s="64">
        <f>Source!P41</f>
        <v>1266.92</v>
      </c>
      <c r="L102" s="67"/>
    </row>
    <row r="103" spans="1:26" ht="15">
      <c r="G103" s="57">
        <f>ROUND(Source!AC41*Source!I41, 2)+ROUND(Source!AF41*Source!I41, 2)+ROUND(Source!AD41*Source!I41, 2)</f>
        <v>1266.92</v>
      </c>
      <c r="H103" s="57"/>
      <c r="J103" s="57">
        <f>Source!O41</f>
        <v>1266.92</v>
      </c>
      <c r="K103" s="57"/>
      <c r="L103" s="58">
        <f>Source!U41</f>
        <v>0</v>
      </c>
      <c r="O103" s="56">
        <f>G103</f>
        <v>1266.92</v>
      </c>
      <c r="P103" s="56">
        <f>J103</f>
        <v>1266.92</v>
      </c>
      <c r="Q103" s="56">
        <f>L103</f>
        <v>0</v>
      </c>
      <c r="W103">
        <f>IF(Source!BI41&lt;=1,G103, 0)</f>
        <v>1266.92</v>
      </c>
      <c r="X103">
        <f>IF(Source!BI41=2,G103, 0)</f>
        <v>0</v>
      </c>
      <c r="Y103">
        <f>IF(Source!BI41=3,G103, 0)</f>
        <v>0</v>
      </c>
      <c r="Z103">
        <f>IF(Source!BI41=4,G103, 0)</f>
        <v>0</v>
      </c>
    </row>
    <row r="104" spans="1:26" ht="71.25">
      <c r="A104" s="47" t="str">
        <f>Source!E42</f>
        <v>14</v>
      </c>
      <c r="B104" s="48" t="str">
        <f>Source!F42</f>
        <v>Счет на оплату № 2364 от 05 августа 2022 г.</v>
      </c>
      <c r="C104" s="44" t="s">
        <v>618</v>
      </c>
      <c r="D104" s="49" t="str">
        <f>Source!H42</f>
        <v>шт.</v>
      </c>
      <c r="E104" s="10">
        <f>Source!I42</f>
        <v>50</v>
      </c>
      <c r="F104" s="51">
        <f>IF(Source!AK42&lt;&gt; 0, Source!AK42,Source!AL42 + Source!AM42 + Source!AO42)</f>
        <v>6.9</v>
      </c>
      <c r="G104" s="50"/>
      <c r="H104" s="51"/>
      <c r="I104" s="50" t="str">
        <f>Source!BO42</f>
        <v/>
      </c>
      <c r="J104" s="50"/>
      <c r="K104" s="51"/>
      <c r="L104" s="52"/>
      <c r="S104">
        <f>ROUND((Source!FX42/100)*((ROUND(Source!AF42*Source!I42, 2)+ROUND(Source!AE42*Source!I42, 2))), 2)</f>
        <v>0</v>
      </c>
      <c r="T104">
        <f>Source!X42</f>
        <v>0</v>
      </c>
      <c r="U104">
        <f>ROUND((Source!FY42/100)*((ROUND(Source!AF42*Source!I42, 2)+ROUND(Source!AE42*Source!I42, 2))), 2)</f>
        <v>0</v>
      </c>
      <c r="V104">
        <f>Source!Y42</f>
        <v>0</v>
      </c>
    </row>
    <row r="105" spans="1:26" ht="14.25">
      <c r="A105" s="59"/>
      <c r="B105" s="60"/>
      <c r="C105" s="61" t="s">
        <v>607</v>
      </c>
      <c r="D105" s="62"/>
      <c r="E105" s="63"/>
      <c r="F105" s="64">
        <f>Source!AL42</f>
        <v>6.9</v>
      </c>
      <c r="G105" s="65" t="str">
        <f>Source!DD42</f>
        <v/>
      </c>
      <c r="H105" s="64">
        <f>ROUND(Source!AC42*Source!I42, 2)</f>
        <v>345</v>
      </c>
      <c r="I105" s="65"/>
      <c r="J105" s="65">
        <f>IF(Source!BC42&lt;&gt; 0, Source!BC42, 1)</f>
        <v>1</v>
      </c>
      <c r="K105" s="64">
        <f>Source!P42</f>
        <v>345</v>
      </c>
      <c r="L105" s="67"/>
    </row>
    <row r="106" spans="1:26" ht="15">
      <c r="G106" s="57">
        <f>ROUND(Source!AC42*Source!I42, 2)+ROUND(Source!AF42*Source!I42, 2)+ROUND(Source!AD42*Source!I42, 2)</f>
        <v>345</v>
      </c>
      <c r="H106" s="57"/>
      <c r="J106" s="57">
        <f>Source!O42</f>
        <v>345</v>
      </c>
      <c r="K106" s="57"/>
      <c r="L106" s="58">
        <f>Source!U42</f>
        <v>0</v>
      </c>
      <c r="O106" s="56">
        <f>G106</f>
        <v>345</v>
      </c>
      <c r="P106" s="56">
        <f>J106</f>
        <v>345</v>
      </c>
      <c r="Q106" s="56">
        <f>L106</f>
        <v>0</v>
      </c>
      <c r="W106">
        <f>IF(Source!BI42&lt;=1,G106, 0)</f>
        <v>345</v>
      </c>
      <c r="X106">
        <f>IF(Source!BI42=2,G106, 0)</f>
        <v>0</v>
      </c>
      <c r="Y106">
        <f>IF(Source!BI42=3,G106, 0)</f>
        <v>0</v>
      </c>
      <c r="Z106">
        <f>IF(Source!BI42=4,G106, 0)</f>
        <v>0</v>
      </c>
    </row>
    <row r="107" spans="1:26" ht="71.25">
      <c r="A107" s="47" t="str">
        <f>Source!E43</f>
        <v>15</v>
      </c>
      <c r="B107" s="48" t="str">
        <f>Source!F43</f>
        <v>Счет на оплату № 2364 от 05 августа 2022 г.</v>
      </c>
      <c r="C107" s="44" t="s">
        <v>619</v>
      </c>
      <c r="D107" s="49" t="str">
        <f>Source!H43</f>
        <v>шт.</v>
      </c>
      <c r="E107" s="10">
        <f>Source!I43</f>
        <v>50</v>
      </c>
      <c r="F107" s="51">
        <f>IF(Source!AK43&lt;&gt; 0, Source!AK43,Source!AL43 + Source!AM43 + Source!AO43)</f>
        <v>3.33</v>
      </c>
      <c r="G107" s="50"/>
      <c r="H107" s="51"/>
      <c r="I107" s="50" t="str">
        <f>Source!BO43</f>
        <v/>
      </c>
      <c r="J107" s="50"/>
      <c r="K107" s="51"/>
      <c r="L107" s="52"/>
      <c r="S107">
        <f>ROUND((Source!FX43/100)*((ROUND(Source!AF43*Source!I43, 2)+ROUND(Source!AE43*Source!I43, 2))), 2)</f>
        <v>0</v>
      </c>
      <c r="T107">
        <f>Source!X43</f>
        <v>0</v>
      </c>
      <c r="U107">
        <f>ROUND((Source!FY43/100)*((ROUND(Source!AF43*Source!I43, 2)+ROUND(Source!AE43*Source!I43, 2))), 2)</f>
        <v>0</v>
      </c>
      <c r="V107">
        <f>Source!Y43</f>
        <v>0</v>
      </c>
    </row>
    <row r="108" spans="1:26" ht="14.25">
      <c r="A108" s="59"/>
      <c r="B108" s="60"/>
      <c r="C108" s="61" t="s">
        <v>607</v>
      </c>
      <c r="D108" s="62"/>
      <c r="E108" s="63"/>
      <c r="F108" s="64">
        <f>Source!AL43</f>
        <v>3.33</v>
      </c>
      <c r="G108" s="65" t="str">
        <f>Source!DD43</f>
        <v/>
      </c>
      <c r="H108" s="64">
        <f>ROUND(Source!AC43*Source!I43, 2)</f>
        <v>166.5</v>
      </c>
      <c r="I108" s="65"/>
      <c r="J108" s="65">
        <f>IF(Source!BC43&lt;&gt; 0, Source!BC43, 1)</f>
        <v>1</v>
      </c>
      <c r="K108" s="64">
        <f>Source!P43</f>
        <v>166.5</v>
      </c>
      <c r="L108" s="67"/>
    </row>
    <row r="109" spans="1:26" ht="15">
      <c r="G109" s="57">
        <f>ROUND(Source!AC43*Source!I43, 2)+ROUND(Source!AF43*Source!I43, 2)+ROUND(Source!AD43*Source!I43, 2)</f>
        <v>166.5</v>
      </c>
      <c r="H109" s="57"/>
      <c r="J109" s="57">
        <f>Source!O43</f>
        <v>166.5</v>
      </c>
      <c r="K109" s="57"/>
      <c r="L109" s="58">
        <f>Source!U43</f>
        <v>0</v>
      </c>
      <c r="O109" s="56">
        <f>G109</f>
        <v>166.5</v>
      </c>
      <c r="P109" s="56">
        <f>J109</f>
        <v>166.5</v>
      </c>
      <c r="Q109" s="56">
        <f>L109</f>
        <v>0</v>
      </c>
      <c r="W109">
        <f>IF(Source!BI43&lt;=1,G109, 0)</f>
        <v>166.5</v>
      </c>
      <c r="X109">
        <f>IF(Source!BI43=2,G109, 0)</f>
        <v>0</v>
      </c>
      <c r="Y109">
        <f>IF(Source!BI43=3,G109, 0)</f>
        <v>0</v>
      </c>
      <c r="Z109">
        <f>IF(Source!BI43=4,G109, 0)</f>
        <v>0</v>
      </c>
    </row>
    <row r="110" spans="1:26" ht="156">
      <c r="A110" s="47" t="str">
        <f>Source!E44</f>
        <v>16</v>
      </c>
      <c r="B110" s="48" t="s">
        <v>620</v>
      </c>
      <c r="C110" s="44" t="s">
        <v>677</v>
      </c>
      <c r="D110" s="49" t="str">
        <f>Source!H44</f>
        <v>1  ШТ.</v>
      </c>
      <c r="E110" s="10">
        <f>Source!I44</f>
        <v>1</v>
      </c>
      <c r="F110" s="51">
        <f>IF(Source!AK44&lt;&gt; 0, Source!AK44,Source!AL44 + Source!AM44 + Source!AO44)</f>
        <v>404.47</v>
      </c>
      <c r="G110" s="50"/>
      <c r="H110" s="51"/>
      <c r="I110" s="50" t="str">
        <f>Source!BO44</f>
        <v>м08-03-572-6</v>
      </c>
      <c r="J110" s="50"/>
      <c r="K110" s="51"/>
      <c r="L110" s="52"/>
      <c r="S110">
        <f>ROUND((Source!FX44/100)*((ROUND(Source!AF44*Source!I44, 2)+ROUND(Source!AE44*Source!I44, 2))), 2)</f>
        <v>39.299999999999997</v>
      </c>
      <c r="T110">
        <f>Source!X44</f>
        <v>1123.6300000000001</v>
      </c>
      <c r="U110">
        <f>ROUND((Source!FY44/100)*((ROUND(Source!AF44*Source!I44, 2)+ROUND(Source!AE44*Source!I44, 2))), 2)</f>
        <v>20.69</v>
      </c>
      <c r="V110">
        <f>Source!Y44</f>
        <v>591.39</v>
      </c>
    </row>
    <row r="111" spans="1:26" ht="14.25">
      <c r="A111" s="47"/>
      <c r="B111" s="48"/>
      <c r="C111" s="44" t="s">
        <v>598</v>
      </c>
      <c r="D111" s="49"/>
      <c r="E111" s="10"/>
      <c r="F111" s="51">
        <f>Source!AO44</f>
        <v>32.35</v>
      </c>
      <c r="G111" s="50" t="str">
        <f>Source!DG44</f>
        <v>)*1,15</v>
      </c>
      <c r="H111" s="51">
        <f>ROUND(Source!AF44*Source!I44, 2)</f>
        <v>37.200000000000003</v>
      </c>
      <c r="I111" s="50"/>
      <c r="J111" s="50">
        <f>IF(Source!BA44&lt;&gt; 0, Source!BA44, 1)</f>
        <v>28.59</v>
      </c>
      <c r="K111" s="51">
        <f>Source!S44</f>
        <v>1063.55</v>
      </c>
      <c r="L111" s="52"/>
      <c r="R111">
        <f>H111</f>
        <v>37.200000000000003</v>
      </c>
    </row>
    <row r="112" spans="1:26" ht="14.25">
      <c r="A112" s="47"/>
      <c r="B112" s="48"/>
      <c r="C112" s="44" t="s">
        <v>276</v>
      </c>
      <c r="D112" s="49"/>
      <c r="E112" s="10"/>
      <c r="F112" s="51">
        <f>Source!AM44</f>
        <v>75.05</v>
      </c>
      <c r="G112" s="50" t="str">
        <f>Source!DE44</f>
        <v>)*1,15</v>
      </c>
      <c r="H112" s="51">
        <f>ROUND(Source!AD44*Source!I44, 2)</f>
        <v>86.3</v>
      </c>
      <c r="I112" s="50"/>
      <c r="J112" s="50">
        <f>IF(Source!BB44&lt;&gt; 0, Source!BB44, 1)</f>
        <v>10.57</v>
      </c>
      <c r="K112" s="51">
        <f>Source!Q44</f>
        <v>912.19</v>
      </c>
      <c r="L112" s="52"/>
    </row>
    <row r="113" spans="1:26" ht="14.25">
      <c r="A113" s="47"/>
      <c r="B113" s="48"/>
      <c r="C113" s="44" t="s">
        <v>610</v>
      </c>
      <c r="D113" s="49"/>
      <c r="E113" s="10"/>
      <c r="F113" s="51">
        <f>Source!AN44</f>
        <v>3.63</v>
      </c>
      <c r="G113" s="50" t="str">
        <f>Source!DF44</f>
        <v>)*1,15</v>
      </c>
      <c r="H113" s="51">
        <f>ROUND(Source!AE44*Source!I44, 2)</f>
        <v>4.17</v>
      </c>
      <c r="I113" s="50"/>
      <c r="J113" s="50">
        <f>IF(Source!BS44&lt;&gt; 0, Source!BS44, 1)</f>
        <v>28.59</v>
      </c>
      <c r="K113" s="51">
        <f>Source!R44</f>
        <v>119.22</v>
      </c>
      <c r="L113" s="52"/>
      <c r="R113">
        <f>H113</f>
        <v>4.17</v>
      </c>
    </row>
    <row r="114" spans="1:26" ht="14.25">
      <c r="A114" s="47"/>
      <c r="B114" s="48"/>
      <c r="C114" s="44" t="s">
        <v>607</v>
      </c>
      <c r="D114" s="49"/>
      <c r="E114" s="10"/>
      <c r="F114" s="51">
        <f>Source!AL44</f>
        <v>297.07</v>
      </c>
      <c r="G114" s="50" t="str">
        <f>Source!DD44</f>
        <v/>
      </c>
      <c r="H114" s="51">
        <f>ROUND(Source!AC44*Source!I44, 2)</f>
        <v>297.07</v>
      </c>
      <c r="I114" s="50"/>
      <c r="J114" s="50">
        <f>IF(Source!BC44&lt;&gt; 0, Source!BC44, 1)</f>
        <v>9.43</v>
      </c>
      <c r="K114" s="51">
        <f>Source!P44</f>
        <v>2801.37</v>
      </c>
      <c r="L114" s="52"/>
    </row>
    <row r="115" spans="1:26" ht="14.25">
      <c r="A115" s="47"/>
      <c r="B115" s="48"/>
      <c r="C115" s="44" t="s">
        <v>599</v>
      </c>
      <c r="D115" s="49" t="s">
        <v>600</v>
      </c>
      <c r="E115" s="10">
        <f>Source!BZ44</f>
        <v>97</v>
      </c>
      <c r="F115" s="54" t="str">
        <f>CONCATENATE(" )", Source!DL44, Source!FT44, "=", Source!FX44)</f>
        <v xml:space="preserve"> )=95=95</v>
      </c>
      <c r="G115" s="31"/>
      <c r="H115" s="51">
        <f>SUM(S110:S117)</f>
        <v>39.299999999999997</v>
      </c>
      <c r="I115" s="55"/>
      <c r="J115" s="44">
        <f>Source!AT44</f>
        <v>95</v>
      </c>
      <c r="K115" s="51">
        <f>SUM(T110:T117)</f>
        <v>1123.6300000000001</v>
      </c>
      <c r="L115" s="52"/>
    </row>
    <row r="116" spans="1:26" ht="14.25">
      <c r="A116" s="47"/>
      <c r="B116" s="48"/>
      <c r="C116" s="44" t="s">
        <v>601</v>
      </c>
      <c r="D116" s="49" t="s">
        <v>600</v>
      </c>
      <c r="E116" s="10">
        <f>Source!CA44</f>
        <v>51</v>
      </c>
      <c r="F116" s="54" t="str">
        <f>CONCATENATE(" )", Source!DM44, Source!FU44, "=", Source!FY44)</f>
        <v xml:space="preserve"> )=50=50</v>
      </c>
      <c r="G116" s="31"/>
      <c r="H116" s="51">
        <f>SUM(U110:U117)</f>
        <v>20.69</v>
      </c>
      <c r="I116" s="55"/>
      <c r="J116" s="44">
        <f>Source!AU44</f>
        <v>50</v>
      </c>
      <c r="K116" s="51">
        <f>SUM(V110:V117)</f>
        <v>591.39</v>
      </c>
      <c r="L116" s="52"/>
    </row>
    <row r="117" spans="1:26" ht="14.25">
      <c r="A117" s="59"/>
      <c r="B117" s="60"/>
      <c r="C117" s="61" t="s">
        <v>602</v>
      </c>
      <c r="D117" s="62" t="s">
        <v>603</v>
      </c>
      <c r="E117" s="63">
        <f>Source!AQ44</f>
        <v>3.49</v>
      </c>
      <c r="F117" s="64"/>
      <c r="G117" s="65" t="str">
        <f>Source!DI44</f>
        <v>)*1,15</v>
      </c>
      <c r="H117" s="64"/>
      <c r="I117" s="65"/>
      <c r="J117" s="65"/>
      <c r="K117" s="64"/>
      <c r="L117" s="66">
        <f>Source!U44</f>
        <v>4.0134999999999996</v>
      </c>
    </row>
    <row r="118" spans="1:26" ht="15">
      <c r="G118" s="57">
        <f>ROUND(Source!AC44*Source!I44, 2)+ROUND(Source!AF44*Source!I44, 2)+ROUND(Source!AD44*Source!I44, 2)+SUM(H115:H116)</f>
        <v>480.56</v>
      </c>
      <c r="H118" s="57"/>
      <c r="J118" s="57">
        <f>Source!O44+SUM(K115:K116)</f>
        <v>6492.1299999999992</v>
      </c>
      <c r="K118" s="57"/>
      <c r="L118" s="58">
        <f>Source!U44</f>
        <v>4.0134999999999996</v>
      </c>
      <c r="O118" s="56">
        <f>G118</f>
        <v>480.56</v>
      </c>
      <c r="P118" s="56">
        <f>J118</f>
        <v>6492.1299999999992</v>
      </c>
      <c r="Q118" s="56">
        <f>L118</f>
        <v>4.0134999999999996</v>
      </c>
      <c r="W118">
        <f>IF(Source!BI44&lt;=1,G118, 0)</f>
        <v>0</v>
      </c>
      <c r="X118">
        <f>IF(Source!BI44=2,G118, 0)</f>
        <v>480.56</v>
      </c>
      <c r="Y118">
        <f>IF(Source!BI44=3,G118, 0)</f>
        <v>0</v>
      </c>
      <c r="Z118">
        <f>IF(Source!BI44=4,G118, 0)</f>
        <v>0</v>
      </c>
    </row>
    <row r="119" spans="1:26" ht="71.25">
      <c r="A119" s="47" t="str">
        <f>Source!E45</f>
        <v>17</v>
      </c>
      <c r="B119" s="48" t="str">
        <f>Source!F45</f>
        <v>Счет на оплату № 2364 от 05 августа 2022 г.</v>
      </c>
      <c r="C119" s="44" t="s">
        <v>621</v>
      </c>
      <c r="D119" s="49" t="str">
        <f>Source!H45</f>
        <v>шт.</v>
      </c>
      <c r="E119" s="10">
        <f>Source!I45</f>
        <v>1</v>
      </c>
      <c r="F119" s="51">
        <f>IF(Source!AK45&lt;&gt; 0, Source!AK45,Source!AL45 + Source!AM45 + Source!AO45)</f>
        <v>10083.33</v>
      </c>
      <c r="G119" s="50"/>
      <c r="H119" s="51"/>
      <c r="I119" s="50" t="str">
        <f>Source!BO45</f>
        <v/>
      </c>
      <c r="J119" s="50"/>
      <c r="K119" s="51"/>
      <c r="L119" s="52"/>
      <c r="S119">
        <f>ROUND((Source!FX45/100)*((ROUND(Source!AF45*Source!I45, 2)+ROUND(Source!AE45*Source!I45, 2))), 2)</f>
        <v>0</v>
      </c>
      <c r="T119">
        <f>Source!X45</f>
        <v>0</v>
      </c>
      <c r="U119">
        <f>ROUND((Source!FY45/100)*((ROUND(Source!AF45*Source!I45, 2)+ROUND(Source!AE45*Source!I45, 2))), 2)</f>
        <v>0</v>
      </c>
      <c r="V119">
        <f>Source!Y45</f>
        <v>0</v>
      </c>
    </row>
    <row r="120" spans="1:26" ht="14.25">
      <c r="A120" s="59"/>
      <c r="B120" s="60"/>
      <c r="C120" s="61" t="s">
        <v>607</v>
      </c>
      <c r="D120" s="62"/>
      <c r="E120" s="63"/>
      <c r="F120" s="64">
        <f>Source!AL45</f>
        <v>10083.33</v>
      </c>
      <c r="G120" s="65" t="str">
        <f>Source!DD45</f>
        <v/>
      </c>
      <c r="H120" s="64">
        <f>ROUND(Source!AC45*Source!I45, 2)</f>
        <v>10083.33</v>
      </c>
      <c r="I120" s="65"/>
      <c r="J120" s="65">
        <f>IF(Source!BC45&lt;&gt; 0, Source!BC45, 1)</f>
        <v>1</v>
      </c>
      <c r="K120" s="64">
        <f>Source!P45</f>
        <v>10083.33</v>
      </c>
      <c r="L120" s="67"/>
    </row>
    <row r="121" spans="1:26" ht="15">
      <c r="G121" s="57">
        <f>ROUND(Source!AC45*Source!I45, 2)+ROUND(Source!AF45*Source!I45, 2)+ROUND(Source!AD45*Source!I45, 2)</f>
        <v>10083.33</v>
      </c>
      <c r="H121" s="57"/>
      <c r="J121" s="57">
        <f>Source!O45</f>
        <v>10083.33</v>
      </c>
      <c r="K121" s="57"/>
      <c r="L121" s="58">
        <f>Source!U45</f>
        <v>0</v>
      </c>
      <c r="O121" s="56">
        <f>G121</f>
        <v>10083.33</v>
      </c>
      <c r="P121" s="56">
        <f>J121</f>
        <v>10083.33</v>
      </c>
      <c r="Q121" s="56">
        <f>L121</f>
        <v>0</v>
      </c>
      <c r="W121">
        <f>IF(Source!BI45&lt;=1,G121, 0)</f>
        <v>10083.33</v>
      </c>
      <c r="X121">
        <f>IF(Source!BI45=2,G121, 0)</f>
        <v>0</v>
      </c>
      <c r="Y121">
        <f>IF(Source!BI45=3,G121, 0)</f>
        <v>0</v>
      </c>
      <c r="Z121">
        <f>IF(Source!BI45=4,G121, 0)</f>
        <v>0</v>
      </c>
    </row>
    <row r="122" spans="1:26" ht="92.25">
      <c r="A122" s="47" t="str">
        <f>Source!E46</f>
        <v>18</v>
      </c>
      <c r="B122" s="48" t="s">
        <v>622</v>
      </c>
      <c r="C122" s="44" t="s">
        <v>678</v>
      </c>
      <c r="D122" s="49" t="str">
        <f>Source!H46</f>
        <v>1  ШТ.</v>
      </c>
      <c r="E122" s="10">
        <f>Source!I46</f>
        <v>3</v>
      </c>
      <c r="F122" s="51">
        <f>IF(Source!AK46&lt;&gt; 0, Source!AK46,Source!AL46 + Source!AM46 + Source!AO46)</f>
        <v>1.06</v>
      </c>
      <c r="G122" s="50"/>
      <c r="H122" s="51"/>
      <c r="I122" s="50" t="str">
        <f>Source!BO46</f>
        <v>м10-01-001-13</v>
      </c>
      <c r="J122" s="50"/>
      <c r="K122" s="51"/>
      <c r="L122" s="52"/>
      <c r="S122">
        <f>ROUND((Source!FX46/100)*((ROUND(Source!AF46*Source!I46, 2)+ROUND(Source!AE46*Source!I46, 2))), 2)</f>
        <v>3.42</v>
      </c>
      <c r="T122">
        <f>Source!X46</f>
        <v>97.77</v>
      </c>
      <c r="U122">
        <f>ROUND((Source!FY46/100)*((ROUND(Source!AF46*Source!I46, 2)+ROUND(Source!AE46*Source!I46, 2))), 2)</f>
        <v>1.8</v>
      </c>
      <c r="V122">
        <f>Source!Y46</f>
        <v>51.46</v>
      </c>
    </row>
    <row r="123" spans="1:26" ht="14.25">
      <c r="A123" s="47"/>
      <c r="B123" s="48"/>
      <c r="C123" s="44" t="s">
        <v>598</v>
      </c>
      <c r="D123" s="49"/>
      <c r="E123" s="10"/>
      <c r="F123" s="51">
        <f>Source!AO46</f>
        <v>1.04</v>
      </c>
      <c r="G123" s="50" t="str">
        <f>Source!DG46</f>
        <v>)*1,15</v>
      </c>
      <c r="H123" s="51">
        <f>ROUND(Source!AF46*Source!I46, 2)</f>
        <v>3.6</v>
      </c>
      <c r="I123" s="50"/>
      <c r="J123" s="50">
        <f>IF(Source!BA46&lt;&gt; 0, Source!BA46, 1)</f>
        <v>28.59</v>
      </c>
      <c r="K123" s="51">
        <f>Source!S46</f>
        <v>102.92</v>
      </c>
      <c r="L123" s="52"/>
      <c r="R123">
        <f>H123</f>
        <v>3.6</v>
      </c>
    </row>
    <row r="124" spans="1:26" ht="14.25">
      <c r="A124" s="47"/>
      <c r="B124" s="48"/>
      <c r="C124" s="44" t="s">
        <v>599</v>
      </c>
      <c r="D124" s="49" t="s">
        <v>600</v>
      </c>
      <c r="E124" s="10">
        <f>Source!BZ46</f>
        <v>90</v>
      </c>
      <c r="F124" s="54" t="str">
        <f>CONCATENATE(" )", Source!DL46, Source!FT46, "=", Source!FX46)</f>
        <v xml:space="preserve"> )=95=95</v>
      </c>
      <c r="G124" s="31"/>
      <c r="H124" s="51">
        <f>SUM(S122:S126)</f>
        <v>3.42</v>
      </c>
      <c r="I124" s="55"/>
      <c r="J124" s="44">
        <f>Source!AT46</f>
        <v>95</v>
      </c>
      <c r="K124" s="51">
        <f>SUM(T122:T126)</f>
        <v>97.77</v>
      </c>
      <c r="L124" s="52"/>
    </row>
    <row r="125" spans="1:26" ht="14.25">
      <c r="A125" s="47"/>
      <c r="B125" s="48"/>
      <c r="C125" s="44" t="s">
        <v>601</v>
      </c>
      <c r="D125" s="49" t="s">
        <v>600</v>
      </c>
      <c r="E125" s="10">
        <f>Source!CA46</f>
        <v>46</v>
      </c>
      <c r="F125" s="54" t="str">
        <f>CONCATENATE(" )", Source!DM46, Source!FU46, "=", Source!FY46)</f>
        <v xml:space="preserve"> )=50=50</v>
      </c>
      <c r="G125" s="31"/>
      <c r="H125" s="51">
        <f>SUM(U122:U126)</f>
        <v>1.8</v>
      </c>
      <c r="I125" s="55"/>
      <c r="J125" s="44">
        <f>Source!AU46</f>
        <v>50</v>
      </c>
      <c r="K125" s="51">
        <f>SUM(V122:V126)</f>
        <v>51.46</v>
      </c>
      <c r="L125" s="52"/>
    </row>
    <row r="126" spans="1:26" ht="14.25">
      <c r="A126" s="59"/>
      <c r="B126" s="60"/>
      <c r="C126" s="61" t="s">
        <v>602</v>
      </c>
      <c r="D126" s="62" t="s">
        <v>603</v>
      </c>
      <c r="E126" s="63">
        <f>Source!AQ46</f>
        <v>0.13</v>
      </c>
      <c r="F126" s="64"/>
      <c r="G126" s="65" t="str">
        <f>Source!DI46</f>
        <v>)*1,15</v>
      </c>
      <c r="H126" s="64"/>
      <c r="I126" s="65"/>
      <c r="J126" s="65"/>
      <c r="K126" s="64"/>
      <c r="L126" s="66">
        <f>Source!U46</f>
        <v>0.44850000000000001</v>
      </c>
    </row>
    <row r="127" spans="1:26" ht="15">
      <c r="G127" s="57">
        <f>ROUND(Source!AC46*Source!I46, 2)+ROUND(Source!AF46*Source!I46, 2)+ROUND(Source!AD46*Source!I46, 2)+SUM(H124:H125)</f>
        <v>8.82</v>
      </c>
      <c r="H127" s="57"/>
      <c r="J127" s="57">
        <f>Source!O46+SUM(K124:K125)</f>
        <v>252.14999999999998</v>
      </c>
      <c r="K127" s="57"/>
      <c r="L127" s="58">
        <f>Source!U46</f>
        <v>0.44850000000000001</v>
      </c>
      <c r="O127" s="56">
        <f>G127</f>
        <v>8.82</v>
      </c>
      <c r="P127" s="56">
        <f>J127</f>
        <v>252.14999999999998</v>
      </c>
      <c r="Q127" s="56">
        <f>L127</f>
        <v>0.44850000000000001</v>
      </c>
      <c r="W127">
        <f>IF(Source!BI46&lt;=1,G127, 0)</f>
        <v>0</v>
      </c>
      <c r="X127">
        <f>IF(Source!BI46=2,G127, 0)</f>
        <v>8.82</v>
      </c>
      <c r="Y127">
        <f>IF(Source!BI46=3,G127, 0)</f>
        <v>0</v>
      </c>
      <c r="Z127">
        <f>IF(Source!BI46=4,G127, 0)</f>
        <v>0</v>
      </c>
    </row>
    <row r="128" spans="1:26" ht="71.25">
      <c r="A128" s="47" t="str">
        <f>Source!E47</f>
        <v>19</v>
      </c>
      <c r="B128" s="48" t="str">
        <f>Source!F47</f>
        <v>Счет на оплату № 2364 от 05 августа 2022 г.</v>
      </c>
      <c r="C128" s="44" t="s">
        <v>623</v>
      </c>
      <c r="D128" s="49" t="str">
        <f>Source!H47</f>
        <v>шт.</v>
      </c>
      <c r="E128" s="10">
        <f>Source!I47</f>
        <v>3</v>
      </c>
      <c r="F128" s="51">
        <f>IF(Source!AK47&lt;&gt; 0, Source!AK47,Source!AL47 + Source!AM47 + Source!AO47)</f>
        <v>2379.17</v>
      </c>
      <c r="G128" s="50"/>
      <c r="H128" s="51"/>
      <c r="I128" s="50" t="str">
        <f>Source!BO47</f>
        <v/>
      </c>
      <c r="J128" s="50"/>
      <c r="K128" s="51"/>
      <c r="L128" s="52"/>
      <c r="S128">
        <f>ROUND((Source!FX47/100)*((ROUND(Source!AF47*Source!I47, 2)+ROUND(Source!AE47*Source!I47, 2))), 2)</f>
        <v>0</v>
      </c>
      <c r="T128">
        <f>Source!X47</f>
        <v>0</v>
      </c>
      <c r="U128">
        <f>ROUND((Source!FY47/100)*((ROUND(Source!AF47*Source!I47, 2)+ROUND(Source!AE47*Source!I47, 2))), 2)</f>
        <v>0</v>
      </c>
      <c r="V128">
        <f>Source!Y47</f>
        <v>0</v>
      </c>
    </row>
    <row r="129" spans="1:26" ht="14.25">
      <c r="A129" s="59"/>
      <c r="B129" s="60"/>
      <c r="C129" s="61" t="s">
        <v>607</v>
      </c>
      <c r="D129" s="62"/>
      <c r="E129" s="63"/>
      <c r="F129" s="64">
        <f>Source!AL47</f>
        <v>2379.17</v>
      </c>
      <c r="G129" s="65" t="str">
        <f>Source!DD47</f>
        <v/>
      </c>
      <c r="H129" s="64">
        <f>ROUND(Source!AC47*Source!I47, 2)</f>
        <v>7137.51</v>
      </c>
      <c r="I129" s="65"/>
      <c r="J129" s="65">
        <f>IF(Source!BC47&lt;&gt; 0, Source!BC47, 1)</f>
        <v>1</v>
      </c>
      <c r="K129" s="64">
        <f>Source!P47</f>
        <v>7137.51</v>
      </c>
      <c r="L129" s="67"/>
    </row>
    <row r="130" spans="1:26" ht="15">
      <c r="G130" s="57">
        <f>ROUND(Source!AC47*Source!I47, 2)+ROUND(Source!AF47*Source!I47, 2)+ROUND(Source!AD47*Source!I47, 2)</f>
        <v>7137.51</v>
      </c>
      <c r="H130" s="57"/>
      <c r="J130" s="57">
        <f>Source!O47</f>
        <v>7137.51</v>
      </c>
      <c r="K130" s="57"/>
      <c r="L130" s="58">
        <f>Source!U47</f>
        <v>0</v>
      </c>
      <c r="O130" s="56">
        <f>G130</f>
        <v>7137.51</v>
      </c>
      <c r="P130" s="56">
        <f>J130</f>
        <v>7137.51</v>
      </c>
      <c r="Q130" s="56">
        <f>L130</f>
        <v>0</v>
      </c>
      <c r="W130">
        <f>IF(Source!BI47&lt;=1,G130, 0)</f>
        <v>7137.51</v>
      </c>
      <c r="X130">
        <f>IF(Source!BI47=2,G130, 0)</f>
        <v>0</v>
      </c>
      <c r="Y130">
        <f>IF(Source!BI47=3,G130, 0)</f>
        <v>0</v>
      </c>
      <c r="Z130">
        <f>IF(Source!BI47=4,G130, 0)</f>
        <v>0</v>
      </c>
    </row>
    <row r="131" spans="1:26" ht="92.25">
      <c r="A131" s="47" t="str">
        <f>Source!E48</f>
        <v>20</v>
      </c>
      <c r="B131" s="48" t="s">
        <v>624</v>
      </c>
      <c r="C131" s="44" t="s">
        <v>679</v>
      </c>
      <c r="D131" s="49" t="str">
        <f>Source!H48</f>
        <v>1  ШТ.</v>
      </c>
      <c r="E131" s="10">
        <f>Source!I48</f>
        <v>2</v>
      </c>
      <c r="F131" s="51">
        <f>IF(Source!AK48&lt;&gt; 0, Source!AK48,Source!AL48 + Source!AM48 + Source!AO48)</f>
        <v>51.9</v>
      </c>
      <c r="G131" s="50"/>
      <c r="H131" s="51"/>
      <c r="I131" s="50" t="str">
        <f>Source!BO48</f>
        <v>м10-08-001-6</v>
      </c>
      <c r="J131" s="50"/>
      <c r="K131" s="51"/>
      <c r="L131" s="52"/>
      <c r="S131">
        <f>ROUND((Source!FX48/100)*((ROUND(Source!AF48*Source!I48, 2)+ROUND(Source!AE48*Source!I48, 2))), 2)</f>
        <v>98.59</v>
      </c>
      <c r="T131">
        <f>Source!X48</f>
        <v>2818.72</v>
      </c>
      <c r="U131">
        <f>ROUND((Source!FY48/100)*((ROUND(Source!AF48*Source!I48, 2)+ROUND(Source!AE48*Source!I48, 2))), 2)</f>
        <v>51.89</v>
      </c>
      <c r="V131">
        <f>Source!Y48</f>
        <v>1483.54</v>
      </c>
    </row>
    <row r="132" spans="1:26" ht="14.25">
      <c r="A132" s="47"/>
      <c r="B132" s="48"/>
      <c r="C132" s="44" t="s">
        <v>598</v>
      </c>
      <c r="D132" s="49"/>
      <c r="E132" s="10"/>
      <c r="F132" s="51">
        <f>Source!AO48</f>
        <v>45.12</v>
      </c>
      <c r="G132" s="50" t="str">
        <f>Source!DG48</f>
        <v>)*1,15</v>
      </c>
      <c r="H132" s="51">
        <f>ROUND(Source!AF48*Source!I48, 2)</f>
        <v>103.78</v>
      </c>
      <c r="I132" s="50"/>
      <c r="J132" s="50">
        <f>IF(Source!BA48&lt;&gt; 0, Source!BA48, 1)</f>
        <v>28.59</v>
      </c>
      <c r="K132" s="51">
        <f>Source!S48</f>
        <v>2967.07</v>
      </c>
      <c r="L132" s="52"/>
      <c r="R132">
        <f>H132</f>
        <v>103.78</v>
      </c>
    </row>
    <row r="133" spans="1:26" ht="14.25">
      <c r="A133" s="47"/>
      <c r="B133" s="48"/>
      <c r="C133" s="44" t="s">
        <v>276</v>
      </c>
      <c r="D133" s="49"/>
      <c r="E133" s="10"/>
      <c r="F133" s="51">
        <f>Source!AM48</f>
        <v>0.34</v>
      </c>
      <c r="G133" s="50" t="str">
        <f>Source!DE48</f>
        <v>)*1,15</v>
      </c>
      <c r="H133" s="51">
        <f>ROUND(Source!AD48*Source!I48, 2)</f>
        <v>0.78</v>
      </c>
      <c r="I133" s="50"/>
      <c r="J133" s="50">
        <f>IF(Source!BB48&lt;&gt; 0, Source!BB48, 1)</f>
        <v>5.62</v>
      </c>
      <c r="K133" s="51">
        <f>Source!Q48</f>
        <v>4.38</v>
      </c>
      <c r="L133" s="52"/>
    </row>
    <row r="134" spans="1:26" ht="14.25">
      <c r="A134" s="47"/>
      <c r="B134" s="48"/>
      <c r="C134" s="44" t="s">
        <v>599</v>
      </c>
      <c r="D134" s="49" t="s">
        <v>600</v>
      </c>
      <c r="E134" s="10">
        <f>Source!BZ48</f>
        <v>90</v>
      </c>
      <c r="F134" s="54" t="str">
        <f>CONCATENATE(" )", Source!DL48, Source!FT48, "=", Source!FX48)</f>
        <v xml:space="preserve"> )=95=95</v>
      </c>
      <c r="G134" s="31"/>
      <c r="H134" s="51">
        <f>SUM(S131:S136)</f>
        <v>98.59</v>
      </c>
      <c r="I134" s="55"/>
      <c r="J134" s="44">
        <f>Source!AT48</f>
        <v>95</v>
      </c>
      <c r="K134" s="51">
        <f>SUM(T131:T136)</f>
        <v>2818.72</v>
      </c>
      <c r="L134" s="52"/>
    </row>
    <row r="135" spans="1:26" ht="14.25">
      <c r="A135" s="47"/>
      <c r="B135" s="48"/>
      <c r="C135" s="44" t="s">
        <v>601</v>
      </c>
      <c r="D135" s="49" t="s">
        <v>600</v>
      </c>
      <c r="E135" s="10">
        <f>Source!CA48</f>
        <v>46</v>
      </c>
      <c r="F135" s="54" t="str">
        <f>CONCATENATE(" )", Source!DM48, Source!FU48, "=", Source!FY48)</f>
        <v xml:space="preserve"> )=50=50</v>
      </c>
      <c r="G135" s="31"/>
      <c r="H135" s="51">
        <f>SUM(U131:U136)</f>
        <v>51.89</v>
      </c>
      <c r="I135" s="55"/>
      <c r="J135" s="44">
        <f>Source!AU48</f>
        <v>50</v>
      </c>
      <c r="K135" s="51">
        <f>SUM(V131:V136)</f>
        <v>1483.54</v>
      </c>
      <c r="L135" s="52"/>
    </row>
    <row r="136" spans="1:26" ht="14.25">
      <c r="A136" s="59"/>
      <c r="B136" s="60"/>
      <c r="C136" s="61" t="s">
        <v>602</v>
      </c>
      <c r="D136" s="62" t="s">
        <v>603</v>
      </c>
      <c r="E136" s="63">
        <f>Source!AQ48</f>
        <v>4.8</v>
      </c>
      <c r="F136" s="64"/>
      <c r="G136" s="65" t="str">
        <f>Source!DI48</f>
        <v>)*1,15</v>
      </c>
      <c r="H136" s="64"/>
      <c r="I136" s="65"/>
      <c r="J136" s="65"/>
      <c r="K136" s="64"/>
      <c r="L136" s="66">
        <f>Source!U48</f>
        <v>11.04</v>
      </c>
    </row>
    <row r="137" spans="1:26" ht="15">
      <c r="G137" s="57">
        <f>ROUND(Source!AC48*Source!I48, 2)+ROUND(Source!AF48*Source!I48, 2)+ROUND(Source!AD48*Source!I48, 2)+SUM(H134:H135)</f>
        <v>255.04000000000002</v>
      </c>
      <c r="H137" s="57"/>
      <c r="J137" s="57">
        <f>Source!O48+SUM(K134:K135)</f>
        <v>7273.71</v>
      </c>
      <c r="K137" s="57"/>
      <c r="L137" s="58">
        <f>Source!U48</f>
        <v>11.04</v>
      </c>
      <c r="O137" s="56">
        <f>G137</f>
        <v>255.04000000000002</v>
      </c>
      <c r="P137" s="56">
        <f>J137</f>
        <v>7273.71</v>
      </c>
      <c r="Q137" s="56">
        <f>L137</f>
        <v>11.04</v>
      </c>
      <c r="W137">
        <f>IF(Source!BI48&lt;=1,G137, 0)</f>
        <v>0</v>
      </c>
      <c r="X137">
        <f>IF(Source!BI48=2,G137, 0)</f>
        <v>255.04000000000002</v>
      </c>
      <c r="Y137">
        <f>IF(Source!BI48=3,G137, 0)</f>
        <v>0</v>
      </c>
      <c r="Z137">
        <f>IF(Source!BI48=4,G137, 0)</f>
        <v>0</v>
      </c>
    </row>
    <row r="138" spans="1:26" ht="71.25">
      <c r="A138" s="47" t="str">
        <f>Source!E49</f>
        <v>21</v>
      </c>
      <c r="B138" s="48" t="str">
        <f>Source!F49</f>
        <v>Счет на оплату № 2364 от 05 августа 2022 г.</v>
      </c>
      <c r="C138" s="44" t="s">
        <v>625</v>
      </c>
      <c r="D138" s="49" t="str">
        <f>Source!H49</f>
        <v>шт.</v>
      </c>
      <c r="E138" s="10">
        <f>Source!I49</f>
        <v>2</v>
      </c>
      <c r="F138" s="51">
        <f>IF(Source!AK49&lt;&gt; 0, Source!AK49,Source!AL49 + Source!AM49 + Source!AO49)</f>
        <v>38184.17</v>
      </c>
      <c r="G138" s="50"/>
      <c r="H138" s="51"/>
      <c r="I138" s="50" t="str">
        <f>Source!BO49</f>
        <v/>
      </c>
      <c r="J138" s="50"/>
      <c r="K138" s="51"/>
      <c r="L138" s="52"/>
      <c r="S138">
        <f>ROUND((Source!FX49/100)*((ROUND(Source!AF49*Source!I49, 2)+ROUND(Source!AE49*Source!I49, 2))), 2)</f>
        <v>0</v>
      </c>
      <c r="T138">
        <f>Source!X49</f>
        <v>0</v>
      </c>
      <c r="U138">
        <f>ROUND((Source!FY49/100)*((ROUND(Source!AF49*Source!I49, 2)+ROUND(Source!AE49*Source!I49, 2))), 2)</f>
        <v>0</v>
      </c>
      <c r="V138">
        <f>Source!Y49</f>
        <v>0</v>
      </c>
    </row>
    <row r="139" spans="1:26" ht="14.25">
      <c r="A139" s="59"/>
      <c r="B139" s="60"/>
      <c r="C139" s="61" t="s">
        <v>607</v>
      </c>
      <c r="D139" s="62"/>
      <c r="E139" s="63"/>
      <c r="F139" s="64">
        <f>Source!AL49</f>
        <v>38184.17</v>
      </c>
      <c r="G139" s="65" t="str">
        <f>Source!DD49</f>
        <v/>
      </c>
      <c r="H139" s="64">
        <f>ROUND(Source!AC49*Source!I49, 2)</f>
        <v>76368.34</v>
      </c>
      <c r="I139" s="65"/>
      <c r="J139" s="65">
        <f>IF(Source!BC49&lt;&gt; 0, Source!BC49, 1)</f>
        <v>1</v>
      </c>
      <c r="K139" s="64">
        <f>Source!P49</f>
        <v>76368.34</v>
      </c>
      <c r="L139" s="67"/>
    </row>
    <row r="140" spans="1:26" ht="15">
      <c r="G140" s="57">
        <f>ROUND(Source!AC49*Source!I49, 2)+ROUND(Source!AF49*Source!I49, 2)+ROUND(Source!AD49*Source!I49, 2)</f>
        <v>76368.34</v>
      </c>
      <c r="H140" s="57"/>
      <c r="J140" s="57">
        <f>Source!O49</f>
        <v>76368.34</v>
      </c>
      <c r="K140" s="57"/>
      <c r="L140" s="58">
        <f>Source!U49</f>
        <v>0</v>
      </c>
      <c r="O140" s="56">
        <f>G140</f>
        <v>76368.34</v>
      </c>
      <c r="P140" s="56">
        <f>J140</f>
        <v>76368.34</v>
      </c>
      <c r="Q140" s="56">
        <f>L140</f>
        <v>0</v>
      </c>
      <c r="W140">
        <f>IF(Source!BI49&lt;=1,G140, 0)</f>
        <v>76368.34</v>
      </c>
      <c r="X140">
        <f>IF(Source!BI49=2,G140, 0)</f>
        <v>0</v>
      </c>
      <c r="Y140">
        <f>IF(Source!BI49=3,G140, 0)</f>
        <v>0</v>
      </c>
      <c r="Z140">
        <f>IF(Source!BI49=4,G140, 0)</f>
        <v>0</v>
      </c>
    </row>
    <row r="141" spans="1:26" ht="92.25">
      <c r="A141" s="47" t="str">
        <f>Source!E50</f>
        <v>22</v>
      </c>
      <c r="B141" s="48" t="s">
        <v>626</v>
      </c>
      <c r="C141" s="44" t="s">
        <v>680</v>
      </c>
      <c r="D141" s="49" t="str">
        <f>Source!H50</f>
        <v>1  ШТ.</v>
      </c>
      <c r="E141" s="10">
        <f>Source!I50</f>
        <v>5</v>
      </c>
      <c r="F141" s="51">
        <f>IF(Source!AK50&lt;&gt; 0, Source!AK50,Source!AL50 + Source!AM50 + Source!AO50)</f>
        <v>9.4</v>
      </c>
      <c r="G141" s="50"/>
      <c r="H141" s="51"/>
      <c r="I141" s="50" t="str">
        <f>Source!BO50</f>
        <v>м11-04-008-1</v>
      </c>
      <c r="J141" s="50"/>
      <c r="K141" s="51"/>
      <c r="L141" s="52"/>
      <c r="S141">
        <f>ROUND((Source!FX50/100)*((ROUND(Source!AF50*Source!I50, 2)+ROUND(Source!AE50*Source!I50, 2))), 2)</f>
        <v>45.41</v>
      </c>
      <c r="T141">
        <f>Source!X50</f>
        <v>1298.27</v>
      </c>
      <c r="U141">
        <f>ROUND((Source!FY50/100)*((ROUND(Source!AF50*Source!I50, 2)+ROUND(Source!AE50*Source!I50, 2))), 2)</f>
        <v>23.9</v>
      </c>
      <c r="V141">
        <f>Source!Y50</f>
        <v>683.3</v>
      </c>
    </row>
    <row r="142" spans="1:26">
      <c r="C142" s="53" t="str">
        <f>"Объем: "&amp;Source!I50&amp;"=4+"&amp;"1"</f>
        <v>Объем: 5=4+1</v>
      </c>
    </row>
    <row r="143" spans="1:26" ht="14.25">
      <c r="A143" s="47"/>
      <c r="B143" s="48"/>
      <c r="C143" s="44" t="s">
        <v>598</v>
      </c>
      <c r="D143" s="49"/>
      <c r="E143" s="10"/>
      <c r="F143" s="51">
        <f>Source!AO50</f>
        <v>8.31</v>
      </c>
      <c r="G143" s="50" t="str">
        <f>Source!DG50</f>
        <v>)*1,15</v>
      </c>
      <c r="H143" s="51">
        <f>ROUND(Source!AF50*Source!I50, 2)</f>
        <v>47.8</v>
      </c>
      <c r="I143" s="50"/>
      <c r="J143" s="50">
        <f>IF(Source!BA50&lt;&gt; 0, Source!BA50, 1)</f>
        <v>28.59</v>
      </c>
      <c r="K143" s="51">
        <f>Source!S50</f>
        <v>1366.6</v>
      </c>
      <c r="L143" s="52"/>
      <c r="R143">
        <f>H143</f>
        <v>47.8</v>
      </c>
    </row>
    <row r="144" spans="1:26" ht="14.25">
      <c r="A144" s="47"/>
      <c r="B144" s="48"/>
      <c r="C144" s="44" t="s">
        <v>276</v>
      </c>
      <c r="D144" s="49"/>
      <c r="E144" s="10"/>
      <c r="F144" s="51">
        <f>Source!AM50</f>
        <v>0.92</v>
      </c>
      <c r="G144" s="50" t="str">
        <f>Source!DE50</f>
        <v>)*1,15</v>
      </c>
      <c r="H144" s="51">
        <f>ROUND(Source!AD50*Source!I50, 2)</f>
        <v>5.3</v>
      </c>
      <c r="I144" s="50"/>
      <c r="J144" s="50">
        <f>IF(Source!BB50&lt;&gt; 0, Source!BB50, 1)</f>
        <v>12.4</v>
      </c>
      <c r="K144" s="51">
        <f>Source!Q50</f>
        <v>65.72</v>
      </c>
      <c r="L144" s="52"/>
    </row>
    <row r="145" spans="1:26" ht="14.25">
      <c r="A145" s="47"/>
      <c r="B145" s="48"/>
      <c r="C145" s="44" t="s">
        <v>599</v>
      </c>
      <c r="D145" s="49" t="s">
        <v>600</v>
      </c>
      <c r="E145" s="10">
        <f>Source!BZ50</f>
        <v>90</v>
      </c>
      <c r="F145" s="54" t="str">
        <f>CONCATENATE(" )", Source!DL50, Source!FT50, "=", Source!FX50)</f>
        <v xml:space="preserve"> )=95=95</v>
      </c>
      <c r="G145" s="31"/>
      <c r="H145" s="51">
        <f>SUM(S141:S147)</f>
        <v>45.41</v>
      </c>
      <c r="I145" s="55"/>
      <c r="J145" s="44">
        <f>Source!AT50</f>
        <v>95</v>
      </c>
      <c r="K145" s="51">
        <f>SUM(T141:T147)</f>
        <v>1298.27</v>
      </c>
      <c r="L145" s="52"/>
    </row>
    <row r="146" spans="1:26" ht="14.25">
      <c r="A146" s="47"/>
      <c r="B146" s="48"/>
      <c r="C146" s="44" t="s">
        <v>601</v>
      </c>
      <c r="D146" s="49" t="s">
        <v>600</v>
      </c>
      <c r="E146" s="10">
        <f>Source!CA50</f>
        <v>46</v>
      </c>
      <c r="F146" s="54" t="str">
        <f>CONCATENATE(" )", Source!DM50, Source!FU50, "=", Source!FY50)</f>
        <v xml:space="preserve"> )=50=50</v>
      </c>
      <c r="G146" s="31"/>
      <c r="H146" s="51">
        <f>SUM(U141:U147)</f>
        <v>23.9</v>
      </c>
      <c r="I146" s="55"/>
      <c r="J146" s="44">
        <f>Source!AU50</f>
        <v>50</v>
      </c>
      <c r="K146" s="51">
        <f>SUM(V141:V147)</f>
        <v>683.3</v>
      </c>
      <c r="L146" s="52"/>
    </row>
    <row r="147" spans="1:26" ht="14.25">
      <c r="A147" s="59"/>
      <c r="B147" s="60"/>
      <c r="C147" s="61" t="s">
        <v>602</v>
      </c>
      <c r="D147" s="62" t="s">
        <v>603</v>
      </c>
      <c r="E147" s="63">
        <f>Source!AQ50</f>
        <v>1.03</v>
      </c>
      <c r="F147" s="64"/>
      <c r="G147" s="65" t="str">
        <f>Source!DI50</f>
        <v>)*1,15</v>
      </c>
      <c r="H147" s="64"/>
      <c r="I147" s="65"/>
      <c r="J147" s="65"/>
      <c r="K147" s="64"/>
      <c r="L147" s="66">
        <f>Source!U50</f>
        <v>5.9224999999999994</v>
      </c>
    </row>
    <row r="148" spans="1:26" ht="15">
      <c r="G148" s="57">
        <f>ROUND(Source!AC50*Source!I50, 2)+ROUND(Source!AF50*Source!I50, 2)+ROUND(Source!AD50*Source!I50, 2)+SUM(H145:H146)</f>
        <v>122.41</v>
      </c>
      <c r="H148" s="57"/>
      <c r="J148" s="57">
        <f>Source!O50+SUM(K145:K146)</f>
        <v>3413.89</v>
      </c>
      <c r="K148" s="57"/>
      <c r="L148" s="58">
        <f>Source!U50</f>
        <v>5.9224999999999994</v>
      </c>
      <c r="O148" s="56">
        <f>G148</f>
        <v>122.41</v>
      </c>
      <c r="P148" s="56">
        <f>J148</f>
        <v>3413.89</v>
      </c>
      <c r="Q148" s="56">
        <f>L148</f>
        <v>5.9224999999999994</v>
      </c>
      <c r="W148">
        <f>IF(Source!BI50&lt;=1,G148, 0)</f>
        <v>0</v>
      </c>
      <c r="X148">
        <f>IF(Source!BI50=2,G148, 0)</f>
        <v>122.41</v>
      </c>
      <c r="Y148">
        <f>IF(Source!BI50=3,G148, 0)</f>
        <v>0</v>
      </c>
      <c r="Z148">
        <f>IF(Source!BI50=4,G148, 0)</f>
        <v>0</v>
      </c>
    </row>
    <row r="149" spans="1:26" ht="71.25">
      <c r="A149" s="47" t="str">
        <f>Source!E51</f>
        <v>23</v>
      </c>
      <c r="B149" s="48" t="str">
        <f>Source!F51</f>
        <v>Счет на оплату № 2364 от 05 августа 2022 г.</v>
      </c>
      <c r="C149" s="44" t="s">
        <v>627</v>
      </c>
      <c r="D149" s="49" t="str">
        <f>Source!H51</f>
        <v>шт.</v>
      </c>
      <c r="E149" s="10">
        <f>Source!I51</f>
        <v>4</v>
      </c>
      <c r="F149" s="51">
        <f>IF(Source!AK51&lt;&gt; 0, Source!AK51,Source!AL51 + Source!AM51 + Source!AO51)</f>
        <v>500</v>
      </c>
      <c r="G149" s="50"/>
      <c r="H149" s="51"/>
      <c r="I149" s="50" t="str">
        <f>Source!BO51</f>
        <v/>
      </c>
      <c r="J149" s="50"/>
      <c r="K149" s="51"/>
      <c r="L149" s="52"/>
      <c r="S149">
        <f>ROUND((Source!FX51/100)*((ROUND(Source!AF51*Source!I51, 2)+ROUND(Source!AE51*Source!I51, 2))), 2)</f>
        <v>0</v>
      </c>
      <c r="T149">
        <f>Source!X51</f>
        <v>0</v>
      </c>
      <c r="U149">
        <f>ROUND((Source!FY51/100)*((ROUND(Source!AF51*Source!I51, 2)+ROUND(Source!AE51*Source!I51, 2))), 2)</f>
        <v>0</v>
      </c>
      <c r="V149">
        <f>Source!Y51</f>
        <v>0</v>
      </c>
    </row>
    <row r="150" spans="1:26" ht="14.25">
      <c r="A150" s="59"/>
      <c r="B150" s="60"/>
      <c r="C150" s="61" t="s">
        <v>607</v>
      </c>
      <c r="D150" s="62"/>
      <c r="E150" s="63"/>
      <c r="F150" s="64">
        <f>Source!AL51</f>
        <v>500</v>
      </c>
      <c r="G150" s="65" t="str">
        <f>Source!DD51</f>
        <v/>
      </c>
      <c r="H150" s="64">
        <f>ROUND(Source!AC51*Source!I51, 2)</f>
        <v>2000</v>
      </c>
      <c r="I150" s="65"/>
      <c r="J150" s="65">
        <f>IF(Source!BC51&lt;&gt; 0, Source!BC51, 1)</f>
        <v>1</v>
      </c>
      <c r="K150" s="64">
        <f>Source!P51</f>
        <v>2000</v>
      </c>
      <c r="L150" s="67"/>
    </row>
    <row r="151" spans="1:26" ht="15">
      <c r="G151" s="57">
        <f>ROUND(Source!AC51*Source!I51, 2)+ROUND(Source!AF51*Source!I51, 2)+ROUND(Source!AD51*Source!I51, 2)</f>
        <v>2000</v>
      </c>
      <c r="H151" s="57"/>
      <c r="J151" s="57">
        <f>Source!O51</f>
        <v>2000</v>
      </c>
      <c r="K151" s="57"/>
      <c r="L151" s="58">
        <f>Source!U51</f>
        <v>0</v>
      </c>
      <c r="O151" s="56">
        <f>G151</f>
        <v>2000</v>
      </c>
      <c r="P151" s="56">
        <f>J151</f>
        <v>2000</v>
      </c>
      <c r="Q151" s="56">
        <f>L151</f>
        <v>0</v>
      </c>
      <c r="W151">
        <f>IF(Source!BI51&lt;=1,G151, 0)</f>
        <v>2000</v>
      </c>
      <c r="X151">
        <f>IF(Source!BI51=2,G151, 0)</f>
        <v>0</v>
      </c>
      <c r="Y151">
        <f>IF(Source!BI51=3,G151, 0)</f>
        <v>0</v>
      </c>
      <c r="Z151">
        <f>IF(Source!BI51=4,G151, 0)</f>
        <v>0</v>
      </c>
    </row>
    <row r="152" spans="1:26" ht="71.25">
      <c r="A152" s="47" t="str">
        <f>Source!E52</f>
        <v>24</v>
      </c>
      <c r="B152" s="48" t="str">
        <f>Source!F52</f>
        <v>Счет на оплату № 2364 от 05 августа 2022 г.</v>
      </c>
      <c r="C152" s="44" t="s">
        <v>628</v>
      </c>
      <c r="D152" s="49" t="str">
        <f>Source!H52</f>
        <v>шт.</v>
      </c>
      <c r="E152" s="10">
        <f>Source!I52</f>
        <v>1</v>
      </c>
      <c r="F152" s="51">
        <f>IF(Source!AK52&lt;&gt; 0, Source!AK52,Source!AL52 + Source!AM52 + Source!AO52)</f>
        <v>1333.33</v>
      </c>
      <c r="G152" s="50"/>
      <c r="H152" s="51"/>
      <c r="I152" s="50" t="str">
        <f>Source!BO52</f>
        <v/>
      </c>
      <c r="J152" s="50"/>
      <c r="K152" s="51"/>
      <c r="L152" s="52"/>
      <c r="S152">
        <f>ROUND((Source!FX52/100)*((ROUND(Source!AF52*Source!I52, 2)+ROUND(Source!AE52*Source!I52, 2))), 2)</f>
        <v>0</v>
      </c>
      <c r="T152">
        <f>Source!X52</f>
        <v>0</v>
      </c>
      <c r="U152">
        <f>ROUND((Source!FY52/100)*((ROUND(Source!AF52*Source!I52, 2)+ROUND(Source!AE52*Source!I52, 2))), 2)</f>
        <v>0</v>
      </c>
      <c r="V152">
        <f>Source!Y52</f>
        <v>0</v>
      </c>
    </row>
    <row r="153" spans="1:26" ht="14.25">
      <c r="A153" s="59"/>
      <c r="B153" s="60"/>
      <c r="C153" s="61" t="s">
        <v>607</v>
      </c>
      <c r="D153" s="62"/>
      <c r="E153" s="63"/>
      <c r="F153" s="64">
        <f>Source!AL52</f>
        <v>1333.33</v>
      </c>
      <c r="G153" s="65" t="str">
        <f>Source!DD52</f>
        <v/>
      </c>
      <c r="H153" s="64">
        <f>ROUND(Source!AC52*Source!I52, 2)</f>
        <v>1333.33</v>
      </c>
      <c r="I153" s="65"/>
      <c r="J153" s="65">
        <f>IF(Source!BC52&lt;&gt; 0, Source!BC52, 1)</f>
        <v>1</v>
      </c>
      <c r="K153" s="64">
        <f>Source!P52</f>
        <v>1333.33</v>
      </c>
      <c r="L153" s="67"/>
    </row>
    <row r="154" spans="1:26" ht="15">
      <c r="G154" s="57">
        <f>ROUND(Source!AC52*Source!I52, 2)+ROUND(Source!AF52*Source!I52, 2)+ROUND(Source!AD52*Source!I52, 2)</f>
        <v>1333.33</v>
      </c>
      <c r="H154" s="57"/>
      <c r="J154" s="57">
        <f>Source!O52</f>
        <v>1333.33</v>
      </c>
      <c r="K154" s="57"/>
      <c r="L154" s="58">
        <f>Source!U52</f>
        <v>0</v>
      </c>
      <c r="O154" s="56">
        <f>G154</f>
        <v>1333.33</v>
      </c>
      <c r="P154" s="56">
        <f>J154</f>
        <v>1333.33</v>
      </c>
      <c r="Q154" s="56">
        <f>L154</f>
        <v>0</v>
      </c>
      <c r="W154">
        <f>IF(Source!BI52&lt;=1,G154, 0)</f>
        <v>1333.33</v>
      </c>
      <c r="X154">
        <f>IF(Source!BI52=2,G154, 0)</f>
        <v>0</v>
      </c>
      <c r="Y154">
        <f>IF(Source!BI52=3,G154, 0)</f>
        <v>0</v>
      </c>
      <c r="Z154">
        <f>IF(Source!BI52=4,G154, 0)</f>
        <v>0</v>
      </c>
    </row>
    <row r="155" spans="1:26" ht="92.25">
      <c r="A155" s="47" t="str">
        <f>Source!E53</f>
        <v>25</v>
      </c>
      <c r="B155" s="48" t="s">
        <v>624</v>
      </c>
      <c r="C155" s="44" t="s">
        <v>679</v>
      </c>
      <c r="D155" s="49" t="str">
        <f>Source!H53</f>
        <v>1  ШТ.</v>
      </c>
      <c r="E155" s="10">
        <f>Source!I53</f>
        <v>1</v>
      </c>
      <c r="F155" s="51">
        <f>IF(Source!AK53&lt;&gt; 0, Source!AK53,Source!AL53 + Source!AM53 + Source!AO53)</f>
        <v>51.9</v>
      </c>
      <c r="G155" s="50"/>
      <c r="H155" s="51"/>
      <c r="I155" s="50" t="str">
        <f>Source!BO53</f>
        <v>м10-08-001-6</v>
      </c>
      <c r="J155" s="50"/>
      <c r="K155" s="51"/>
      <c r="L155" s="52"/>
      <c r="S155">
        <f>ROUND((Source!FX53/100)*((ROUND(Source!AF53*Source!I53, 2)+ROUND(Source!AE53*Source!I53, 2))), 2)</f>
        <v>49.3</v>
      </c>
      <c r="T155">
        <f>Source!X53</f>
        <v>1409.36</v>
      </c>
      <c r="U155">
        <f>ROUND((Source!FY53/100)*((ROUND(Source!AF53*Source!I53, 2)+ROUND(Source!AE53*Source!I53, 2))), 2)</f>
        <v>25.95</v>
      </c>
      <c r="V155">
        <f>Source!Y53</f>
        <v>741.77</v>
      </c>
    </row>
    <row r="156" spans="1:26" ht="14.25">
      <c r="A156" s="47"/>
      <c r="B156" s="48"/>
      <c r="C156" s="44" t="s">
        <v>598</v>
      </c>
      <c r="D156" s="49"/>
      <c r="E156" s="10"/>
      <c r="F156" s="51">
        <f>Source!AO53</f>
        <v>45.12</v>
      </c>
      <c r="G156" s="50" t="str">
        <f>Source!DG53</f>
        <v>)*1,15</v>
      </c>
      <c r="H156" s="51">
        <f>ROUND(Source!AF53*Source!I53, 2)</f>
        <v>51.89</v>
      </c>
      <c r="I156" s="50"/>
      <c r="J156" s="50">
        <f>IF(Source!BA53&lt;&gt; 0, Source!BA53, 1)</f>
        <v>28.59</v>
      </c>
      <c r="K156" s="51">
        <f>Source!S53</f>
        <v>1483.54</v>
      </c>
      <c r="L156" s="52"/>
      <c r="R156">
        <f>H156</f>
        <v>51.89</v>
      </c>
    </row>
    <row r="157" spans="1:26" ht="14.25">
      <c r="A157" s="47"/>
      <c r="B157" s="48"/>
      <c r="C157" s="44" t="s">
        <v>276</v>
      </c>
      <c r="D157" s="49"/>
      <c r="E157" s="10"/>
      <c r="F157" s="51">
        <f>Source!AM53</f>
        <v>0.34</v>
      </c>
      <c r="G157" s="50" t="str">
        <f>Source!DE53</f>
        <v>)*1,15</v>
      </c>
      <c r="H157" s="51">
        <f>ROUND(Source!AD53*Source!I53, 2)</f>
        <v>0.39</v>
      </c>
      <c r="I157" s="50"/>
      <c r="J157" s="50">
        <f>IF(Source!BB53&lt;&gt; 0, Source!BB53, 1)</f>
        <v>5.62</v>
      </c>
      <c r="K157" s="51">
        <f>Source!Q53</f>
        <v>2.19</v>
      </c>
      <c r="L157" s="52"/>
    </row>
    <row r="158" spans="1:26" ht="14.25">
      <c r="A158" s="47"/>
      <c r="B158" s="48"/>
      <c r="C158" s="44" t="s">
        <v>599</v>
      </c>
      <c r="D158" s="49" t="s">
        <v>600</v>
      </c>
      <c r="E158" s="10">
        <f>Source!BZ53</f>
        <v>90</v>
      </c>
      <c r="F158" s="54" t="str">
        <f>CONCATENATE(" )", Source!DL53, Source!FT53, "=", Source!FX53)</f>
        <v xml:space="preserve"> )=95=95</v>
      </c>
      <c r="G158" s="31"/>
      <c r="H158" s="51">
        <f>SUM(S155:S160)</f>
        <v>49.3</v>
      </c>
      <c r="I158" s="55"/>
      <c r="J158" s="44">
        <f>Source!AT53</f>
        <v>95</v>
      </c>
      <c r="K158" s="51">
        <f>SUM(T155:T160)</f>
        <v>1409.36</v>
      </c>
      <c r="L158" s="52"/>
    </row>
    <row r="159" spans="1:26" ht="14.25">
      <c r="A159" s="47"/>
      <c r="B159" s="48"/>
      <c r="C159" s="44" t="s">
        <v>601</v>
      </c>
      <c r="D159" s="49" t="s">
        <v>600</v>
      </c>
      <c r="E159" s="10">
        <f>Source!CA53</f>
        <v>46</v>
      </c>
      <c r="F159" s="54" t="str">
        <f>CONCATENATE(" )", Source!DM53, Source!FU53, "=", Source!FY53)</f>
        <v xml:space="preserve"> )=50=50</v>
      </c>
      <c r="G159" s="31"/>
      <c r="H159" s="51">
        <f>SUM(U155:U160)</f>
        <v>25.95</v>
      </c>
      <c r="I159" s="55"/>
      <c r="J159" s="44">
        <f>Source!AU53</f>
        <v>50</v>
      </c>
      <c r="K159" s="51">
        <f>SUM(V155:V160)</f>
        <v>741.77</v>
      </c>
      <c r="L159" s="52"/>
    </row>
    <row r="160" spans="1:26" ht="14.25">
      <c r="A160" s="59"/>
      <c r="B160" s="60"/>
      <c r="C160" s="61" t="s">
        <v>602</v>
      </c>
      <c r="D160" s="62" t="s">
        <v>603</v>
      </c>
      <c r="E160" s="63">
        <f>Source!AQ53</f>
        <v>4.8</v>
      </c>
      <c r="F160" s="64"/>
      <c r="G160" s="65" t="str">
        <f>Source!DI53</f>
        <v>)*1,15</v>
      </c>
      <c r="H160" s="64"/>
      <c r="I160" s="65"/>
      <c r="J160" s="65"/>
      <c r="K160" s="64"/>
      <c r="L160" s="66">
        <f>Source!U53</f>
        <v>5.52</v>
      </c>
    </row>
    <row r="161" spans="1:26" ht="15">
      <c r="G161" s="57">
        <f>ROUND(Source!AC53*Source!I53, 2)+ROUND(Source!AF53*Source!I53, 2)+ROUND(Source!AD53*Source!I53, 2)+SUM(H158:H159)</f>
        <v>127.53</v>
      </c>
      <c r="H161" s="57"/>
      <c r="J161" s="57">
        <f>Source!O53+SUM(K158:K159)</f>
        <v>3636.86</v>
      </c>
      <c r="K161" s="57"/>
      <c r="L161" s="58">
        <f>Source!U53</f>
        <v>5.52</v>
      </c>
      <c r="O161" s="56">
        <f>G161</f>
        <v>127.53</v>
      </c>
      <c r="P161" s="56">
        <f>J161</f>
        <v>3636.86</v>
      </c>
      <c r="Q161" s="56">
        <f>L161</f>
        <v>5.52</v>
      </c>
      <c r="W161">
        <f>IF(Source!BI53&lt;=1,G161, 0)</f>
        <v>0</v>
      </c>
      <c r="X161">
        <f>IF(Source!BI53=2,G161, 0)</f>
        <v>127.53</v>
      </c>
      <c r="Y161">
        <f>IF(Source!BI53=3,G161, 0)</f>
        <v>0</v>
      </c>
      <c r="Z161">
        <f>IF(Source!BI53=4,G161, 0)</f>
        <v>0</v>
      </c>
    </row>
    <row r="162" spans="1:26" ht="71.25">
      <c r="A162" s="47" t="str">
        <f>Source!E54</f>
        <v>26</v>
      </c>
      <c r="B162" s="48" t="str">
        <f>Source!F54</f>
        <v>Счет на оплату № 2364 от 05 августа 2022 г.</v>
      </c>
      <c r="C162" s="44" t="s">
        <v>629</v>
      </c>
      <c r="D162" s="49" t="str">
        <f>Source!H54</f>
        <v>шт.</v>
      </c>
      <c r="E162" s="10">
        <f>Source!I54</f>
        <v>1</v>
      </c>
      <c r="F162" s="51">
        <f>IF(Source!AK54&lt;&gt; 0, Source!AK54,Source!AL54 + Source!AM54 + Source!AO54)</f>
        <v>3250</v>
      </c>
      <c r="G162" s="50"/>
      <c r="H162" s="51"/>
      <c r="I162" s="50" t="str">
        <f>Source!BO54</f>
        <v/>
      </c>
      <c r="J162" s="50"/>
      <c r="K162" s="51"/>
      <c r="L162" s="52"/>
      <c r="S162">
        <f>ROUND((Source!FX54/100)*((ROUND(Source!AF54*Source!I54, 2)+ROUND(Source!AE54*Source!I54, 2))), 2)</f>
        <v>0</v>
      </c>
      <c r="T162">
        <f>Source!X54</f>
        <v>0</v>
      </c>
      <c r="U162">
        <f>ROUND((Source!FY54/100)*((ROUND(Source!AF54*Source!I54, 2)+ROUND(Source!AE54*Source!I54, 2))), 2)</f>
        <v>0</v>
      </c>
      <c r="V162">
        <f>Source!Y54</f>
        <v>0</v>
      </c>
    </row>
    <row r="163" spans="1:26" ht="14.25">
      <c r="A163" s="59"/>
      <c r="B163" s="60"/>
      <c r="C163" s="61" t="s">
        <v>607</v>
      </c>
      <c r="D163" s="62"/>
      <c r="E163" s="63"/>
      <c r="F163" s="64">
        <f>Source!AL54</f>
        <v>3250</v>
      </c>
      <c r="G163" s="65" t="str">
        <f>Source!DD54</f>
        <v/>
      </c>
      <c r="H163" s="64">
        <f>ROUND(Source!AC54*Source!I54, 2)</f>
        <v>3250</v>
      </c>
      <c r="I163" s="65"/>
      <c r="J163" s="65">
        <f>IF(Source!BC54&lt;&gt; 0, Source!BC54, 1)</f>
        <v>1</v>
      </c>
      <c r="K163" s="64">
        <f>Source!P54</f>
        <v>3250</v>
      </c>
      <c r="L163" s="67"/>
    </row>
    <row r="164" spans="1:26" ht="15">
      <c r="G164" s="57">
        <f>ROUND(Source!AC54*Source!I54, 2)+ROUND(Source!AF54*Source!I54, 2)+ROUND(Source!AD54*Source!I54, 2)</f>
        <v>3250</v>
      </c>
      <c r="H164" s="57"/>
      <c r="J164" s="57">
        <f>Source!O54</f>
        <v>3250</v>
      </c>
      <c r="K164" s="57"/>
      <c r="L164" s="58">
        <f>Source!U54</f>
        <v>0</v>
      </c>
      <c r="O164" s="56">
        <f>G164</f>
        <v>3250</v>
      </c>
      <c r="P164" s="56">
        <f>J164</f>
        <v>3250</v>
      </c>
      <c r="Q164" s="56">
        <f>L164</f>
        <v>0</v>
      </c>
      <c r="W164">
        <f>IF(Source!BI54&lt;=1,G164, 0)</f>
        <v>3250</v>
      </c>
      <c r="X164">
        <f>IF(Source!BI54=2,G164, 0)</f>
        <v>0</v>
      </c>
      <c r="Y164">
        <f>IF(Source!BI54=3,G164, 0)</f>
        <v>0</v>
      </c>
      <c r="Z164">
        <f>IF(Source!BI54=4,G164, 0)</f>
        <v>0</v>
      </c>
    </row>
    <row r="165" spans="1:26" ht="92.25">
      <c r="A165" s="47" t="str">
        <f>Source!E55</f>
        <v>27</v>
      </c>
      <c r="B165" s="48" t="s">
        <v>630</v>
      </c>
      <c r="C165" s="44" t="s">
        <v>681</v>
      </c>
      <c r="D165" s="49" t="str">
        <f>Source!H55</f>
        <v>1  ШТ.</v>
      </c>
      <c r="E165" s="10">
        <f>Source!I55</f>
        <v>1</v>
      </c>
      <c r="F165" s="51">
        <f>IF(Source!AK55&lt;&gt; 0, Source!AK55,Source!AL55 + Source!AM55 + Source!AO55)</f>
        <v>20.14</v>
      </c>
      <c r="G165" s="50"/>
      <c r="H165" s="51"/>
      <c r="I165" s="50" t="str">
        <f>Source!BO55</f>
        <v>м08-01-081-1</v>
      </c>
      <c r="J165" s="50"/>
      <c r="K165" s="51"/>
      <c r="L165" s="52"/>
      <c r="S165">
        <f>ROUND((Source!FX55/100)*((ROUND(Source!AF55*Source!I55, 2)+ROUND(Source!AE55*Source!I55, 2))), 2)</f>
        <v>11.62</v>
      </c>
      <c r="T165">
        <f>Source!X55</f>
        <v>332.17</v>
      </c>
      <c r="U165">
        <f>ROUND((Source!FY55/100)*((ROUND(Source!AF55*Source!I55, 2)+ROUND(Source!AE55*Source!I55, 2))), 2)</f>
        <v>6.12</v>
      </c>
      <c r="V165">
        <f>Source!Y55</f>
        <v>174.83</v>
      </c>
    </row>
    <row r="166" spans="1:26" ht="14.25">
      <c r="A166" s="47"/>
      <c r="B166" s="48"/>
      <c r="C166" s="44" t="s">
        <v>598</v>
      </c>
      <c r="D166" s="49"/>
      <c r="E166" s="10"/>
      <c r="F166" s="51">
        <f>Source!AO55</f>
        <v>10.16</v>
      </c>
      <c r="G166" s="50" t="str">
        <f>Source!DG55</f>
        <v>)*1,15</v>
      </c>
      <c r="H166" s="51">
        <f>ROUND(Source!AF55*Source!I55, 2)</f>
        <v>11.68</v>
      </c>
      <c r="I166" s="50"/>
      <c r="J166" s="50">
        <f>IF(Source!BA55&lt;&gt; 0, Source!BA55, 1)</f>
        <v>28.59</v>
      </c>
      <c r="K166" s="51">
        <f>Source!S55</f>
        <v>333.93</v>
      </c>
      <c r="L166" s="52"/>
      <c r="R166">
        <f>H166</f>
        <v>11.68</v>
      </c>
    </row>
    <row r="167" spans="1:26" ht="14.25">
      <c r="A167" s="47"/>
      <c r="B167" s="48"/>
      <c r="C167" s="44" t="s">
        <v>276</v>
      </c>
      <c r="D167" s="49"/>
      <c r="E167" s="10"/>
      <c r="F167" s="51">
        <f>Source!AM55</f>
        <v>9.2100000000000009</v>
      </c>
      <c r="G167" s="50" t="str">
        <f>Source!DE55</f>
        <v>)*1,15</v>
      </c>
      <c r="H167" s="51">
        <f>ROUND(Source!AD55*Source!I55, 2)</f>
        <v>10.59</v>
      </c>
      <c r="I167" s="50"/>
      <c r="J167" s="50">
        <f>IF(Source!BB55&lt;&gt; 0, Source!BB55, 1)</f>
        <v>10.85</v>
      </c>
      <c r="K167" s="51">
        <f>Source!Q55</f>
        <v>114.9</v>
      </c>
      <c r="L167" s="52"/>
    </row>
    <row r="168" spans="1:26" ht="14.25">
      <c r="A168" s="47"/>
      <c r="B168" s="48"/>
      <c r="C168" s="44" t="s">
        <v>610</v>
      </c>
      <c r="D168" s="49"/>
      <c r="E168" s="10"/>
      <c r="F168" s="51">
        <f>Source!AN55</f>
        <v>0.48</v>
      </c>
      <c r="G168" s="50" t="str">
        <f>Source!DF55</f>
        <v>)*1,15</v>
      </c>
      <c r="H168" s="51">
        <f>ROUND(Source!AE55*Source!I55, 2)</f>
        <v>0.55000000000000004</v>
      </c>
      <c r="I168" s="50"/>
      <c r="J168" s="50">
        <f>IF(Source!BS55&lt;&gt; 0, Source!BS55, 1)</f>
        <v>28.59</v>
      </c>
      <c r="K168" s="51">
        <f>Source!R55</f>
        <v>15.72</v>
      </c>
      <c r="L168" s="52"/>
      <c r="R168">
        <f>H168</f>
        <v>0.55000000000000004</v>
      </c>
    </row>
    <row r="169" spans="1:26" ht="14.25">
      <c r="A169" s="47"/>
      <c r="B169" s="48"/>
      <c r="C169" s="44" t="s">
        <v>599</v>
      </c>
      <c r="D169" s="49" t="s">
        <v>600</v>
      </c>
      <c r="E169" s="10">
        <f>Source!BZ55</f>
        <v>97</v>
      </c>
      <c r="F169" s="54" t="str">
        <f>CONCATENATE(" )", Source!DL55, Source!FT55, "=", Source!FX55)</f>
        <v xml:space="preserve"> )=95=95</v>
      </c>
      <c r="G169" s="31"/>
      <c r="H169" s="51">
        <f>SUM(S165:S171)</f>
        <v>11.62</v>
      </c>
      <c r="I169" s="55"/>
      <c r="J169" s="44">
        <f>Source!AT55</f>
        <v>95</v>
      </c>
      <c r="K169" s="51">
        <f>SUM(T165:T171)</f>
        <v>332.17</v>
      </c>
      <c r="L169" s="52"/>
    </row>
    <row r="170" spans="1:26" ht="14.25">
      <c r="A170" s="47"/>
      <c r="B170" s="48"/>
      <c r="C170" s="44" t="s">
        <v>601</v>
      </c>
      <c r="D170" s="49" t="s">
        <v>600</v>
      </c>
      <c r="E170" s="10">
        <f>Source!CA55</f>
        <v>51</v>
      </c>
      <c r="F170" s="54" t="str">
        <f>CONCATENATE(" )", Source!DM55, Source!FU55, "=", Source!FY55)</f>
        <v xml:space="preserve"> )=50=50</v>
      </c>
      <c r="G170" s="31"/>
      <c r="H170" s="51">
        <f>SUM(U165:U171)</f>
        <v>6.12</v>
      </c>
      <c r="I170" s="55"/>
      <c r="J170" s="44">
        <f>Source!AU55</f>
        <v>50</v>
      </c>
      <c r="K170" s="51">
        <f>SUM(V165:V171)</f>
        <v>174.83</v>
      </c>
      <c r="L170" s="52"/>
    </row>
    <row r="171" spans="1:26" ht="14.25">
      <c r="A171" s="59"/>
      <c r="B171" s="60"/>
      <c r="C171" s="61" t="s">
        <v>602</v>
      </c>
      <c r="D171" s="62" t="s">
        <v>603</v>
      </c>
      <c r="E171" s="63">
        <f>Source!AQ55</f>
        <v>1.1299999999999999</v>
      </c>
      <c r="F171" s="64"/>
      <c r="G171" s="65" t="str">
        <f>Source!DI55</f>
        <v>)*1,15</v>
      </c>
      <c r="H171" s="64"/>
      <c r="I171" s="65"/>
      <c r="J171" s="65"/>
      <c r="K171" s="64"/>
      <c r="L171" s="66">
        <f>Source!U55</f>
        <v>1.2994999999999999</v>
      </c>
    </row>
    <row r="172" spans="1:26" ht="15">
      <c r="G172" s="57">
        <f>ROUND(Source!AC55*Source!I55, 2)+ROUND(Source!AF55*Source!I55, 2)+ROUND(Source!AD55*Source!I55, 2)+SUM(H169:H170)</f>
        <v>40.01</v>
      </c>
      <c r="H172" s="57"/>
      <c r="J172" s="57">
        <f>Source!O55+SUM(K169:K170)</f>
        <v>955.82999999999993</v>
      </c>
      <c r="K172" s="57"/>
      <c r="L172" s="58">
        <f>Source!U55</f>
        <v>1.2994999999999999</v>
      </c>
      <c r="O172" s="56">
        <f>G172</f>
        <v>40.01</v>
      </c>
      <c r="P172" s="56">
        <f>J172</f>
        <v>955.82999999999993</v>
      </c>
      <c r="Q172" s="56">
        <f>L172</f>
        <v>1.2994999999999999</v>
      </c>
      <c r="W172">
        <f>IF(Source!BI55&lt;=1,G172, 0)</f>
        <v>0</v>
      </c>
      <c r="X172">
        <f>IF(Source!BI55=2,G172, 0)</f>
        <v>40.01</v>
      </c>
      <c r="Y172">
        <f>IF(Source!BI55=3,G172, 0)</f>
        <v>0</v>
      </c>
      <c r="Z172">
        <f>IF(Source!BI55=4,G172, 0)</f>
        <v>0</v>
      </c>
    </row>
    <row r="173" spans="1:26" ht="71.25">
      <c r="A173" s="47" t="str">
        <f>Source!E56</f>
        <v>28</v>
      </c>
      <c r="B173" s="48" t="str">
        <f>Source!F56</f>
        <v>Счет на оплату № 2364 от 05 августа 2022 г.</v>
      </c>
      <c r="C173" s="44" t="s">
        <v>631</v>
      </c>
      <c r="D173" s="49" t="str">
        <f>Source!H56</f>
        <v>шт.</v>
      </c>
      <c r="E173" s="10">
        <f>Source!I56</f>
        <v>1</v>
      </c>
      <c r="F173" s="51">
        <f>IF(Source!AK56&lt;&gt; 0, Source!AK56,Source!AL56 + Source!AM56 + Source!AO56)</f>
        <v>2100</v>
      </c>
      <c r="G173" s="50"/>
      <c r="H173" s="51"/>
      <c r="I173" s="50" t="str">
        <f>Source!BO56</f>
        <v/>
      </c>
      <c r="J173" s="50"/>
      <c r="K173" s="51"/>
      <c r="L173" s="52"/>
      <c r="S173">
        <f>ROUND((Source!FX56/100)*((ROUND(Source!AF56*Source!I56, 2)+ROUND(Source!AE56*Source!I56, 2))), 2)</f>
        <v>0</v>
      </c>
      <c r="T173">
        <f>Source!X56</f>
        <v>0</v>
      </c>
      <c r="U173">
        <f>ROUND((Source!FY56/100)*((ROUND(Source!AF56*Source!I56, 2)+ROUND(Source!AE56*Source!I56, 2))), 2)</f>
        <v>0</v>
      </c>
      <c r="V173">
        <f>Source!Y56</f>
        <v>0</v>
      </c>
    </row>
    <row r="174" spans="1:26" ht="14.25">
      <c r="A174" s="59"/>
      <c r="B174" s="60"/>
      <c r="C174" s="61" t="s">
        <v>607</v>
      </c>
      <c r="D174" s="62"/>
      <c r="E174" s="63"/>
      <c r="F174" s="64">
        <f>Source!AL56</f>
        <v>2100</v>
      </c>
      <c r="G174" s="65" t="str">
        <f>Source!DD56</f>
        <v/>
      </c>
      <c r="H174" s="64">
        <f>ROUND(Source!AC56*Source!I56, 2)</f>
        <v>2100</v>
      </c>
      <c r="I174" s="65"/>
      <c r="J174" s="65">
        <f>IF(Source!BC56&lt;&gt; 0, Source!BC56, 1)</f>
        <v>1</v>
      </c>
      <c r="K174" s="64">
        <f>Source!P56</f>
        <v>2100</v>
      </c>
      <c r="L174" s="67"/>
    </row>
    <row r="175" spans="1:26" ht="15">
      <c r="G175" s="57">
        <f>ROUND(Source!AC56*Source!I56, 2)+ROUND(Source!AF56*Source!I56, 2)+ROUND(Source!AD56*Source!I56, 2)</f>
        <v>2100</v>
      </c>
      <c r="H175" s="57"/>
      <c r="J175" s="57">
        <f>Source!O56</f>
        <v>2100</v>
      </c>
      <c r="K175" s="57"/>
      <c r="L175" s="58">
        <f>Source!U56</f>
        <v>0</v>
      </c>
      <c r="O175" s="56">
        <f>G175</f>
        <v>2100</v>
      </c>
      <c r="P175" s="56">
        <f>J175</f>
        <v>2100</v>
      </c>
      <c r="Q175" s="56">
        <f>L175</f>
        <v>0</v>
      </c>
      <c r="W175">
        <f>IF(Source!BI56&lt;=1,G175, 0)</f>
        <v>2100</v>
      </c>
      <c r="X175">
        <f>IF(Source!BI56=2,G175, 0)</f>
        <v>0</v>
      </c>
      <c r="Y175">
        <f>IF(Source!BI56=3,G175, 0)</f>
        <v>0</v>
      </c>
      <c r="Z175">
        <f>IF(Source!BI56=4,G175, 0)</f>
        <v>0</v>
      </c>
    </row>
    <row r="176" spans="1:26" ht="92.25">
      <c r="A176" s="47" t="str">
        <f>Source!E57</f>
        <v>29</v>
      </c>
      <c r="B176" s="48" t="s">
        <v>632</v>
      </c>
      <c r="C176" s="44" t="s">
        <v>682</v>
      </c>
      <c r="D176" s="49" t="str">
        <f>Source!H57</f>
        <v>1  ШТ.</v>
      </c>
      <c r="E176" s="10">
        <f>Source!I57</f>
        <v>4</v>
      </c>
      <c r="F176" s="51">
        <f>IF(Source!AK57&lt;&gt; 0, Source!AK57,Source!AL57 + Source!AM57 + Source!AO57)</f>
        <v>36.35</v>
      </c>
      <c r="G176" s="50"/>
      <c r="H176" s="51"/>
      <c r="I176" s="50" t="str">
        <f>Source!BO57</f>
        <v>м10-08-003-4</v>
      </c>
      <c r="J176" s="50"/>
      <c r="K176" s="51"/>
      <c r="L176" s="52"/>
      <c r="S176">
        <f>ROUND((Source!FX57/100)*((ROUND(Source!AF57*Source!I57, 2)+ROUND(Source!AE57*Source!I57, 2))), 2)</f>
        <v>141.4</v>
      </c>
      <c r="T176">
        <f>Source!X57</f>
        <v>4042.57</v>
      </c>
      <c r="U176">
        <f>ROUND((Source!FY57/100)*((ROUND(Source!AF57*Source!I57, 2)+ROUND(Source!AE57*Source!I57, 2))), 2)</f>
        <v>74.42</v>
      </c>
      <c r="V176">
        <f>Source!Y57</f>
        <v>2127.67</v>
      </c>
    </row>
    <row r="177" spans="1:26" ht="14.25">
      <c r="A177" s="47"/>
      <c r="B177" s="48"/>
      <c r="C177" s="44" t="s">
        <v>598</v>
      </c>
      <c r="D177" s="49"/>
      <c r="E177" s="10"/>
      <c r="F177" s="51">
        <f>Source!AO57</f>
        <v>32.36</v>
      </c>
      <c r="G177" s="50" t="str">
        <f>Source!DG57</f>
        <v>)*1,15</v>
      </c>
      <c r="H177" s="51">
        <f>ROUND(Source!AF57*Source!I57, 2)</f>
        <v>148.84</v>
      </c>
      <c r="I177" s="50"/>
      <c r="J177" s="50">
        <f>IF(Source!BA57&lt;&gt; 0, Source!BA57, 1)</f>
        <v>28.59</v>
      </c>
      <c r="K177" s="51">
        <f>Source!S57</f>
        <v>4255.34</v>
      </c>
      <c r="L177" s="52"/>
      <c r="R177">
        <f>H177</f>
        <v>148.84</v>
      </c>
    </row>
    <row r="178" spans="1:26" ht="14.25">
      <c r="A178" s="47"/>
      <c r="B178" s="48"/>
      <c r="C178" s="44" t="s">
        <v>276</v>
      </c>
      <c r="D178" s="49"/>
      <c r="E178" s="10"/>
      <c r="F178" s="51">
        <f>Source!AM57</f>
        <v>0.28000000000000003</v>
      </c>
      <c r="G178" s="50" t="str">
        <f>Source!DE57</f>
        <v>)*1,15</v>
      </c>
      <c r="H178" s="51">
        <f>ROUND(Source!AD57*Source!I57, 2)</f>
        <v>1.28</v>
      </c>
      <c r="I178" s="50"/>
      <c r="J178" s="50">
        <f>IF(Source!BB57&lt;&gt; 0, Source!BB57, 1)</f>
        <v>5.54</v>
      </c>
      <c r="K178" s="51">
        <f>Source!Q57</f>
        <v>7.09</v>
      </c>
      <c r="L178" s="52"/>
    </row>
    <row r="179" spans="1:26" ht="14.25">
      <c r="A179" s="47"/>
      <c r="B179" s="48"/>
      <c r="C179" s="44" t="s">
        <v>599</v>
      </c>
      <c r="D179" s="49" t="s">
        <v>600</v>
      </c>
      <c r="E179" s="10">
        <f>Source!BZ57</f>
        <v>90</v>
      </c>
      <c r="F179" s="54" t="str">
        <f>CONCATENATE(" )", Source!DL57, Source!FT57, "=", Source!FX57)</f>
        <v xml:space="preserve"> )=95=95</v>
      </c>
      <c r="G179" s="31"/>
      <c r="H179" s="51">
        <f>SUM(S176:S181)</f>
        <v>141.4</v>
      </c>
      <c r="I179" s="55"/>
      <c r="J179" s="44">
        <f>Source!AT57</f>
        <v>95</v>
      </c>
      <c r="K179" s="51">
        <f>SUM(T176:T181)</f>
        <v>4042.57</v>
      </c>
      <c r="L179" s="52"/>
    </row>
    <row r="180" spans="1:26" ht="14.25">
      <c r="A180" s="47"/>
      <c r="B180" s="48"/>
      <c r="C180" s="44" t="s">
        <v>601</v>
      </c>
      <c r="D180" s="49" t="s">
        <v>600</v>
      </c>
      <c r="E180" s="10">
        <f>Source!CA57</f>
        <v>46</v>
      </c>
      <c r="F180" s="54" t="str">
        <f>CONCATENATE(" )", Source!DM57, Source!FU57, "=", Source!FY57)</f>
        <v xml:space="preserve"> )=50=50</v>
      </c>
      <c r="G180" s="31"/>
      <c r="H180" s="51">
        <f>SUM(U176:U181)</f>
        <v>74.42</v>
      </c>
      <c r="I180" s="55"/>
      <c r="J180" s="44">
        <f>Source!AU57</f>
        <v>50</v>
      </c>
      <c r="K180" s="51">
        <f>SUM(V176:V181)</f>
        <v>2127.67</v>
      </c>
      <c r="L180" s="52"/>
    </row>
    <row r="181" spans="1:26" ht="14.25">
      <c r="A181" s="59"/>
      <c r="B181" s="60"/>
      <c r="C181" s="61" t="s">
        <v>602</v>
      </c>
      <c r="D181" s="62" t="s">
        <v>603</v>
      </c>
      <c r="E181" s="63">
        <f>Source!AQ57</f>
        <v>3.6</v>
      </c>
      <c r="F181" s="64"/>
      <c r="G181" s="65" t="str">
        <f>Source!DI57</f>
        <v>)*1,15</v>
      </c>
      <c r="H181" s="64"/>
      <c r="I181" s="65"/>
      <c r="J181" s="65"/>
      <c r="K181" s="64"/>
      <c r="L181" s="66">
        <f>Source!U57</f>
        <v>16.559999999999999</v>
      </c>
    </row>
    <row r="182" spans="1:26" ht="15">
      <c r="G182" s="57">
        <f>ROUND(Source!AC57*Source!I57, 2)+ROUND(Source!AF57*Source!I57, 2)+ROUND(Source!AD57*Source!I57, 2)+SUM(H179:H180)</f>
        <v>365.94</v>
      </c>
      <c r="H182" s="57"/>
      <c r="J182" s="57">
        <f>Source!O57+SUM(K179:K180)</f>
        <v>10432.67</v>
      </c>
      <c r="K182" s="57"/>
      <c r="L182" s="58">
        <f>Source!U57</f>
        <v>16.559999999999999</v>
      </c>
      <c r="O182" s="56">
        <f>G182</f>
        <v>365.94</v>
      </c>
      <c r="P182" s="56">
        <f>J182</f>
        <v>10432.67</v>
      </c>
      <c r="Q182" s="56">
        <f>L182</f>
        <v>16.559999999999999</v>
      </c>
      <c r="W182">
        <f>IF(Source!BI57&lt;=1,G182, 0)</f>
        <v>0</v>
      </c>
      <c r="X182">
        <f>IF(Source!BI57=2,G182, 0)</f>
        <v>365.94</v>
      </c>
      <c r="Y182">
        <f>IF(Source!BI57=3,G182, 0)</f>
        <v>0</v>
      </c>
      <c r="Z182">
        <f>IF(Source!BI57=4,G182, 0)</f>
        <v>0</v>
      </c>
    </row>
    <row r="183" spans="1:26" ht="71.25">
      <c r="A183" s="47" t="str">
        <f>Source!E58</f>
        <v>30</v>
      </c>
      <c r="B183" s="48" t="str">
        <f>Source!F58</f>
        <v>Счет на оплату № 2364 от 05 августа 2022 г.</v>
      </c>
      <c r="C183" s="44" t="s">
        <v>633</v>
      </c>
      <c r="D183" s="49" t="str">
        <f>Source!H58</f>
        <v>шт.</v>
      </c>
      <c r="E183" s="10">
        <f>Source!I58</f>
        <v>4</v>
      </c>
      <c r="F183" s="51">
        <f>IF(Source!AK58&lt;&gt; 0, Source!AK58,Source!AL58 + Source!AM58 + Source!AO58)</f>
        <v>2300</v>
      </c>
      <c r="G183" s="50"/>
      <c r="H183" s="51"/>
      <c r="I183" s="50" t="str">
        <f>Source!BO58</f>
        <v/>
      </c>
      <c r="J183" s="50"/>
      <c r="K183" s="51"/>
      <c r="L183" s="52"/>
      <c r="S183">
        <f>ROUND((Source!FX58/100)*((ROUND(Source!AF58*Source!I58, 2)+ROUND(Source!AE58*Source!I58, 2))), 2)</f>
        <v>0</v>
      </c>
      <c r="T183">
        <f>Source!X58</f>
        <v>0</v>
      </c>
      <c r="U183">
        <f>ROUND((Source!FY58/100)*((ROUND(Source!AF58*Source!I58, 2)+ROUND(Source!AE58*Source!I58, 2))), 2)</f>
        <v>0</v>
      </c>
      <c r="V183">
        <f>Source!Y58</f>
        <v>0</v>
      </c>
    </row>
    <row r="184" spans="1:26" ht="14.25">
      <c r="A184" s="59"/>
      <c r="B184" s="60"/>
      <c r="C184" s="61" t="s">
        <v>607</v>
      </c>
      <c r="D184" s="62"/>
      <c r="E184" s="63"/>
      <c r="F184" s="64">
        <f>Source!AL58</f>
        <v>2300</v>
      </c>
      <c r="G184" s="65" t="str">
        <f>Source!DD58</f>
        <v/>
      </c>
      <c r="H184" s="64">
        <f>ROUND(Source!AC58*Source!I58, 2)</f>
        <v>9200</v>
      </c>
      <c r="I184" s="65"/>
      <c r="J184" s="65">
        <f>IF(Source!BC58&lt;&gt; 0, Source!BC58, 1)</f>
        <v>1</v>
      </c>
      <c r="K184" s="64">
        <f>Source!P58</f>
        <v>9200</v>
      </c>
      <c r="L184" s="67"/>
    </row>
    <row r="185" spans="1:26" ht="15">
      <c r="G185" s="57">
        <f>ROUND(Source!AC58*Source!I58, 2)+ROUND(Source!AF58*Source!I58, 2)+ROUND(Source!AD58*Source!I58, 2)</f>
        <v>9200</v>
      </c>
      <c r="H185" s="57"/>
      <c r="J185" s="57">
        <f>Source!O58</f>
        <v>9200</v>
      </c>
      <c r="K185" s="57"/>
      <c r="L185" s="58">
        <f>Source!U58</f>
        <v>0</v>
      </c>
      <c r="O185" s="56">
        <f>G185</f>
        <v>9200</v>
      </c>
      <c r="P185" s="56">
        <f>J185</f>
        <v>9200</v>
      </c>
      <c r="Q185" s="56">
        <f>L185</f>
        <v>0</v>
      </c>
      <c r="W185">
        <f>IF(Source!BI58&lt;=1,G185, 0)</f>
        <v>9200</v>
      </c>
      <c r="X185">
        <f>IF(Source!BI58=2,G185, 0)</f>
        <v>0</v>
      </c>
      <c r="Y185">
        <f>IF(Source!BI58=3,G185, 0)</f>
        <v>0</v>
      </c>
      <c r="Z185">
        <f>IF(Source!BI58=4,G185, 0)</f>
        <v>0</v>
      </c>
    </row>
    <row r="186" spans="1:26" ht="92.25">
      <c r="A186" s="47" t="str">
        <f>Source!E59</f>
        <v>31</v>
      </c>
      <c r="B186" s="48" t="s">
        <v>634</v>
      </c>
      <c r="C186" s="44" t="s">
        <v>683</v>
      </c>
      <c r="D186" s="49" t="str">
        <f>Source!H59</f>
        <v>1  ШТ.</v>
      </c>
      <c r="E186" s="10">
        <f>Source!I59</f>
        <v>2</v>
      </c>
      <c r="F186" s="51">
        <f>IF(Source!AK59&lt;&gt; 0, Source!AK59,Source!AL59 + Source!AM59 + Source!AO59)</f>
        <v>39.020000000000003</v>
      </c>
      <c r="G186" s="50"/>
      <c r="H186" s="51"/>
      <c r="I186" s="50" t="str">
        <f>Source!BO59</f>
        <v>м10-08-003-3</v>
      </c>
      <c r="J186" s="50"/>
      <c r="K186" s="51"/>
      <c r="L186" s="52"/>
      <c r="S186">
        <f>ROUND((Source!FX59/100)*((ROUND(Source!AF59*Source!I59, 2)+ROUND(Source!AE59*Source!I59, 2))), 2)</f>
        <v>75.03</v>
      </c>
      <c r="T186">
        <f>Source!X59</f>
        <v>2145.14</v>
      </c>
      <c r="U186">
        <f>ROUND((Source!FY59/100)*((ROUND(Source!AF59*Source!I59, 2)+ROUND(Source!AE59*Source!I59, 2))), 2)</f>
        <v>39.49</v>
      </c>
      <c r="V186">
        <f>Source!Y59</f>
        <v>1129.02</v>
      </c>
    </row>
    <row r="187" spans="1:26" ht="14.25">
      <c r="A187" s="47"/>
      <c r="B187" s="48"/>
      <c r="C187" s="44" t="s">
        <v>598</v>
      </c>
      <c r="D187" s="49"/>
      <c r="E187" s="10"/>
      <c r="F187" s="51">
        <f>Source!AO59</f>
        <v>34.340000000000003</v>
      </c>
      <c r="G187" s="50" t="str">
        <f>Source!DG59</f>
        <v>)*1,15</v>
      </c>
      <c r="H187" s="51">
        <f>ROUND(Source!AF59*Source!I59, 2)</f>
        <v>78.98</v>
      </c>
      <c r="I187" s="50"/>
      <c r="J187" s="50">
        <f>IF(Source!BA59&lt;&gt; 0, Source!BA59, 1)</f>
        <v>28.59</v>
      </c>
      <c r="K187" s="51">
        <f>Source!S59</f>
        <v>2258.04</v>
      </c>
      <c r="L187" s="52"/>
      <c r="R187">
        <f>H187</f>
        <v>78.98</v>
      </c>
    </row>
    <row r="188" spans="1:26" ht="14.25">
      <c r="A188" s="47"/>
      <c r="B188" s="48"/>
      <c r="C188" s="44" t="s">
        <v>276</v>
      </c>
      <c r="D188" s="49"/>
      <c r="E188" s="10"/>
      <c r="F188" s="51">
        <f>Source!AM59</f>
        <v>0.28000000000000003</v>
      </c>
      <c r="G188" s="50" t="str">
        <f>Source!DE59</f>
        <v>)*1,15</v>
      </c>
      <c r="H188" s="51">
        <f>ROUND(Source!AD59*Source!I59, 2)</f>
        <v>0.64</v>
      </c>
      <c r="I188" s="50"/>
      <c r="J188" s="50">
        <f>IF(Source!BB59&lt;&gt; 0, Source!BB59, 1)</f>
        <v>5.54</v>
      </c>
      <c r="K188" s="51">
        <f>Source!Q59</f>
        <v>3.55</v>
      </c>
      <c r="L188" s="52"/>
    </row>
    <row r="189" spans="1:26" ht="14.25">
      <c r="A189" s="47"/>
      <c r="B189" s="48"/>
      <c r="C189" s="44" t="s">
        <v>599</v>
      </c>
      <c r="D189" s="49" t="s">
        <v>600</v>
      </c>
      <c r="E189" s="10">
        <f>Source!BZ59</f>
        <v>90</v>
      </c>
      <c r="F189" s="54" t="str">
        <f>CONCATENATE(" )", Source!DL59, Source!FT59, "=", Source!FX59)</f>
        <v xml:space="preserve"> )=95=95</v>
      </c>
      <c r="G189" s="31"/>
      <c r="H189" s="51">
        <f>SUM(S186:S191)</f>
        <v>75.03</v>
      </c>
      <c r="I189" s="55"/>
      <c r="J189" s="44">
        <f>Source!AT59</f>
        <v>95</v>
      </c>
      <c r="K189" s="51">
        <f>SUM(T186:T191)</f>
        <v>2145.14</v>
      </c>
      <c r="L189" s="52"/>
    </row>
    <row r="190" spans="1:26" ht="14.25">
      <c r="A190" s="47"/>
      <c r="B190" s="48"/>
      <c r="C190" s="44" t="s">
        <v>601</v>
      </c>
      <c r="D190" s="49" t="s">
        <v>600</v>
      </c>
      <c r="E190" s="10">
        <f>Source!CA59</f>
        <v>46</v>
      </c>
      <c r="F190" s="54" t="str">
        <f>CONCATENATE(" )", Source!DM59, Source!FU59, "=", Source!FY59)</f>
        <v xml:space="preserve"> )=50=50</v>
      </c>
      <c r="G190" s="31"/>
      <c r="H190" s="51">
        <f>SUM(U186:U191)</f>
        <v>39.49</v>
      </c>
      <c r="I190" s="55"/>
      <c r="J190" s="44">
        <f>Source!AU59</f>
        <v>50</v>
      </c>
      <c r="K190" s="51">
        <f>SUM(V186:V191)</f>
        <v>1129.02</v>
      </c>
      <c r="L190" s="52"/>
    </row>
    <row r="191" spans="1:26" ht="14.25">
      <c r="A191" s="59"/>
      <c r="B191" s="60"/>
      <c r="C191" s="61" t="s">
        <v>602</v>
      </c>
      <c r="D191" s="62" t="s">
        <v>603</v>
      </c>
      <c r="E191" s="63">
        <f>Source!AQ59</f>
        <v>3.6</v>
      </c>
      <c r="F191" s="64"/>
      <c r="G191" s="65" t="str">
        <f>Source!DI59</f>
        <v>)*1,15</v>
      </c>
      <c r="H191" s="64"/>
      <c r="I191" s="65"/>
      <c r="J191" s="65"/>
      <c r="K191" s="64"/>
      <c r="L191" s="66">
        <f>Source!U59</f>
        <v>8.2799999999999994</v>
      </c>
    </row>
    <row r="192" spans="1:26" ht="15">
      <c r="G192" s="57">
        <f>ROUND(Source!AC59*Source!I59, 2)+ROUND(Source!AF59*Source!I59, 2)+ROUND(Source!AD59*Source!I59, 2)+SUM(H189:H190)</f>
        <v>194.14000000000001</v>
      </c>
      <c r="H192" s="57"/>
      <c r="J192" s="57">
        <f>Source!O59+SUM(K189:K190)</f>
        <v>5535.75</v>
      </c>
      <c r="K192" s="57"/>
      <c r="L192" s="58">
        <f>Source!U59</f>
        <v>8.2799999999999994</v>
      </c>
      <c r="O192" s="56">
        <f>G192</f>
        <v>194.14000000000001</v>
      </c>
      <c r="P192" s="56">
        <f>J192</f>
        <v>5535.75</v>
      </c>
      <c r="Q192" s="56">
        <f>L192</f>
        <v>8.2799999999999994</v>
      </c>
      <c r="W192">
        <f>IF(Source!BI59&lt;=1,G192, 0)</f>
        <v>0</v>
      </c>
      <c r="X192">
        <f>IF(Source!BI59=2,G192, 0)</f>
        <v>194.14000000000001</v>
      </c>
      <c r="Y192">
        <f>IF(Source!BI59=3,G192, 0)</f>
        <v>0</v>
      </c>
      <c r="Z192">
        <f>IF(Source!BI59=4,G192, 0)</f>
        <v>0</v>
      </c>
    </row>
    <row r="193" spans="1:26" ht="71.25">
      <c r="A193" s="47" t="str">
        <f>Source!E60</f>
        <v>32</v>
      </c>
      <c r="B193" s="48" t="str">
        <f>Source!F60</f>
        <v>Счет на оплату № 2364 от 05 августа 2022 г.</v>
      </c>
      <c r="C193" s="44" t="s">
        <v>635</v>
      </c>
      <c r="D193" s="49" t="str">
        <f>Source!H60</f>
        <v>шт.</v>
      </c>
      <c r="E193" s="10">
        <f>Source!I60</f>
        <v>2</v>
      </c>
      <c r="F193" s="51">
        <f>IF(Source!AK60&lt;&gt; 0, Source!AK60,Source!AL60 + Source!AM60 + Source!AO60)</f>
        <v>583.33000000000004</v>
      </c>
      <c r="G193" s="50"/>
      <c r="H193" s="51"/>
      <c r="I193" s="50" t="str">
        <f>Source!BO60</f>
        <v/>
      </c>
      <c r="J193" s="50"/>
      <c r="K193" s="51"/>
      <c r="L193" s="52"/>
      <c r="S193">
        <f>ROUND((Source!FX60/100)*((ROUND(Source!AF60*Source!I60, 2)+ROUND(Source!AE60*Source!I60, 2))), 2)</f>
        <v>0</v>
      </c>
      <c r="T193">
        <f>Source!X60</f>
        <v>0</v>
      </c>
      <c r="U193">
        <f>ROUND((Source!FY60/100)*((ROUND(Source!AF60*Source!I60, 2)+ROUND(Source!AE60*Source!I60, 2))), 2)</f>
        <v>0</v>
      </c>
      <c r="V193">
        <f>Source!Y60</f>
        <v>0</v>
      </c>
    </row>
    <row r="194" spans="1:26" ht="14.25">
      <c r="A194" s="59"/>
      <c r="B194" s="60"/>
      <c r="C194" s="61" t="s">
        <v>607</v>
      </c>
      <c r="D194" s="62"/>
      <c r="E194" s="63"/>
      <c r="F194" s="64">
        <f>Source!AL60</f>
        <v>583.33000000000004</v>
      </c>
      <c r="G194" s="65" t="str">
        <f>Source!DD60</f>
        <v/>
      </c>
      <c r="H194" s="64">
        <f>ROUND(Source!AC60*Source!I60, 2)</f>
        <v>1166.6600000000001</v>
      </c>
      <c r="I194" s="65"/>
      <c r="J194" s="65">
        <f>IF(Source!BC60&lt;&gt; 0, Source!BC60, 1)</f>
        <v>1</v>
      </c>
      <c r="K194" s="64">
        <f>Source!P60</f>
        <v>1166.6600000000001</v>
      </c>
      <c r="L194" s="67"/>
    </row>
    <row r="195" spans="1:26" ht="15">
      <c r="G195" s="57">
        <f>ROUND(Source!AC60*Source!I60, 2)+ROUND(Source!AF60*Source!I60, 2)+ROUND(Source!AD60*Source!I60, 2)</f>
        <v>1166.6600000000001</v>
      </c>
      <c r="H195" s="57"/>
      <c r="J195" s="57">
        <f>Source!O60</f>
        <v>1166.6600000000001</v>
      </c>
      <c r="K195" s="57"/>
      <c r="L195" s="58">
        <f>Source!U60</f>
        <v>0</v>
      </c>
      <c r="O195" s="56">
        <f>G195</f>
        <v>1166.6600000000001</v>
      </c>
      <c r="P195" s="56">
        <f>J195</f>
        <v>1166.6600000000001</v>
      </c>
      <c r="Q195" s="56">
        <f>L195</f>
        <v>0</v>
      </c>
      <c r="W195">
        <f>IF(Source!BI60&lt;=1,G195, 0)</f>
        <v>1166.6600000000001</v>
      </c>
      <c r="X195">
        <f>IF(Source!BI60=2,G195, 0)</f>
        <v>0</v>
      </c>
      <c r="Y195">
        <f>IF(Source!BI60=3,G195, 0)</f>
        <v>0</v>
      </c>
      <c r="Z195">
        <f>IF(Source!BI60=4,G195, 0)</f>
        <v>0</v>
      </c>
    </row>
    <row r="196" spans="1:26" ht="71.25">
      <c r="A196" s="47" t="str">
        <f>Source!E61</f>
        <v>33</v>
      </c>
      <c r="B196" s="48" t="str">
        <f>Source!F61</f>
        <v>Счет на оплату № 2364 от 05 августа 2022 г.</v>
      </c>
      <c r="C196" s="44" t="s">
        <v>636</v>
      </c>
      <c r="D196" s="49" t="str">
        <f>Source!H61</f>
        <v>шт.</v>
      </c>
      <c r="E196" s="10">
        <f>Source!I61</f>
        <v>2</v>
      </c>
      <c r="F196" s="51">
        <f>IF(Source!AK61&lt;&gt; 0, Source!AK61,Source!AL61 + Source!AM61 + Source!AO61)</f>
        <v>641.66999999999996</v>
      </c>
      <c r="G196" s="50"/>
      <c r="H196" s="51"/>
      <c r="I196" s="50" t="str">
        <f>Source!BO61</f>
        <v/>
      </c>
      <c r="J196" s="50"/>
      <c r="K196" s="51"/>
      <c r="L196" s="52"/>
      <c r="S196">
        <f>ROUND((Source!FX61/100)*((ROUND(Source!AF61*Source!I61, 2)+ROUND(Source!AE61*Source!I61, 2))), 2)</f>
        <v>0</v>
      </c>
      <c r="T196">
        <f>Source!X61</f>
        <v>0</v>
      </c>
      <c r="U196">
        <f>ROUND((Source!FY61/100)*((ROUND(Source!AF61*Source!I61, 2)+ROUND(Source!AE61*Source!I61, 2))), 2)</f>
        <v>0</v>
      </c>
      <c r="V196">
        <f>Source!Y61</f>
        <v>0</v>
      </c>
    </row>
    <row r="197" spans="1:26" ht="14.25">
      <c r="A197" s="59"/>
      <c r="B197" s="60"/>
      <c r="C197" s="61" t="s">
        <v>607</v>
      </c>
      <c r="D197" s="62"/>
      <c r="E197" s="63"/>
      <c r="F197" s="64">
        <f>Source!AL61</f>
        <v>641.66999999999996</v>
      </c>
      <c r="G197" s="65" t="str">
        <f>Source!DD61</f>
        <v/>
      </c>
      <c r="H197" s="64">
        <f>ROUND(Source!AC61*Source!I61, 2)</f>
        <v>1283.3399999999999</v>
      </c>
      <c r="I197" s="65"/>
      <c r="J197" s="65">
        <f>IF(Source!BC61&lt;&gt; 0, Source!BC61, 1)</f>
        <v>1</v>
      </c>
      <c r="K197" s="64">
        <f>Source!P61</f>
        <v>1283.3399999999999</v>
      </c>
      <c r="L197" s="67"/>
    </row>
    <row r="198" spans="1:26" ht="15">
      <c r="G198" s="57">
        <f>ROUND(Source!AC61*Source!I61, 2)+ROUND(Source!AF61*Source!I61, 2)+ROUND(Source!AD61*Source!I61, 2)</f>
        <v>1283.3399999999999</v>
      </c>
      <c r="H198" s="57"/>
      <c r="J198" s="57">
        <f>Source!O61</f>
        <v>1283.3399999999999</v>
      </c>
      <c r="K198" s="57"/>
      <c r="L198" s="58">
        <f>Source!U61</f>
        <v>0</v>
      </c>
      <c r="O198" s="56">
        <f>G198</f>
        <v>1283.3399999999999</v>
      </c>
      <c r="P198" s="56">
        <f>J198</f>
        <v>1283.3399999999999</v>
      </c>
      <c r="Q198" s="56">
        <f>L198</f>
        <v>0</v>
      </c>
      <c r="W198">
        <f>IF(Source!BI61&lt;=1,G198, 0)</f>
        <v>1283.3399999999999</v>
      </c>
      <c r="X198">
        <f>IF(Source!BI61=2,G198, 0)</f>
        <v>0</v>
      </c>
      <c r="Y198">
        <f>IF(Source!BI61=3,G198, 0)</f>
        <v>0</v>
      </c>
      <c r="Z198">
        <f>IF(Source!BI61=4,G198, 0)</f>
        <v>0</v>
      </c>
    </row>
    <row r="199" spans="1:26" ht="92.25">
      <c r="A199" s="47" t="str">
        <f>Source!E62</f>
        <v>34</v>
      </c>
      <c r="B199" s="48" t="s">
        <v>624</v>
      </c>
      <c r="C199" s="44" t="s">
        <v>679</v>
      </c>
      <c r="D199" s="49" t="str">
        <f>Source!H62</f>
        <v>1  ШТ.</v>
      </c>
      <c r="E199" s="10">
        <f>Source!I62</f>
        <v>2</v>
      </c>
      <c r="F199" s="51">
        <f>IF(Source!AK62&lt;&gt; 0, Source!AK62,Source!AL62 + Source!AM62 + Source!AO62)</f>
        <v>51.9</v>
      </c>
      <c r="G199" s="50"/>
      <c r="H199" s="51"/>
      <c r="I199" s="50" t="str">
        <f>Source!BO62</f>
        <v>м10-08-001-6</v>
      </c>
      <c r="J199" s="50"/>
      <c r="K199" s="51"/>
      <c r="L199" s="52"/>
      <c r="S199">
        <f>ROUND((Source!FX62/100)*((ROUND(Source!AF62*Source!I62, 2)+ROUND(Source!AE62*Source!I62, 2))), 2)</f>
        <v>98.59</v>
      </c>
      <c r="T199">
        <f>Source!X62</f>
        <v>2818.72</v>
      </c>
      <c r="U199">
        <f>ROUND((Source!FY62/100)*((ROUND(Source!AF62*Source!I62, 2)+ROUND(Source!AE62*Source!I62, 2))), 2)</f>
        <v>51.89</v>
      </c>
      <c r="V199">
        <f>Source!Y62</f>
        <v>1483.54</v>
      </c>
    </row>
    <row r="200" spans="1:26" ht="14.25">
      <c r="A200" s="47"/>
      <c r="B200" s="48"/>
      <c r="C200" s="44" t="s">
        <v>598</v>
      </c>
      <c r="D200" s="49"/>
      <c r="E200" s="10"/>
      <c r="F200" s="51">
        <f>Source!AO62</f>
        <v>45.12</v>
      </c>
      <c r="G200" s="50" t="str">
        <f>Source!DG62</f>
        <v>)*1,15</v>
      </c>
      <c r="H200" s="51">
        <f>ROUND(Source!AF62*Source!I62, 2)</f>
        <v>103.78</v>
      </c>
      <c r="I200" s="50"/>
      <c r="J200" s="50">
        <f>IF(Source!BA62&lt;&gt; 0, Source!BA62, 1)</f>
        <v>28.59</v>
      </c>
      <c r="K200" s="51">
        <f>Source!S62</f>
        <v>2967.07</v>
      </c>
      <c r="L200" s="52"/>
      <c r="R200">
        <f>H200</f>
        <v>103.78</v>
      </c>
    </row>
    <row r="201" spans="1:26" ht="14.25">
      <c r="A201" s="47"/>
      <c r="B201" s="48"/>
      <c r="C201" s="44" t="s">
        <v>276</v>
      </c>
      <c r="D201" s="49"/>
      <c r="E201" s="10"/>
      <c r="F201" s="51">
        <f>Source!AM62</f>
        <v>0.34</v>
      </c>
      <c r="G201" s="50" t="str">
        <f>Source!DE62</f>
        <v>)*1,15</v>
      </c>
      <c r="H201" s="51">
        <f>ROUND(Source!AD62*Source!I62, 2)</f>
        <v>0.78</v>
      </c>
      <c r="I201" s="50"/>
      <c r="J201" s="50">
        <f>IF(Source!BB62&lt;&gt; 0, Source!BB62, 1)</f>
        <v>5.62</v>
      </c>
      <c r="K201" s="51">
        <f>Source!Q62</f>
        <v>4.38</v>
      </c>
      <c r="L201" s="52"/>
    </row>
    <row r="202" spans="1:26" ht="14.25">
      <c r="A202" s="47"/>
      <c r="B202" s="48"/>
      <c r="C202" s="44" t="s">
        <v>599</v>
      </c>
      <c r="D202" s="49" t="s">
        <v>600</v>
      </c>
      <c r="E202" s="10">
        <f>Source!BZ62</f>
        <v>90</v>
      </c>
      <c r="F202" s="54" t="str">
        <f>CONCATENATE(" )", Source!DL62, Source!FT62, "=", Source!FX62)</f>
        <v xml:space="preserve"> )=95=95</v>
      </c>
      <c r="G202" s="31"/>
      <c r="H202" s="51">
        <f>SUM(S199:S204)</f>
        <v>98.59</v>
      </c>
      <c r="I202" s="55"/>
      <c r="J202" s="44">
        <f>Source!AT62</f>
        <v>95</v>
      </c>
      <c r="K202" s="51">
        <f>SUM(T199:T204)</f>
        <v>2818.72</v>
      </c>
      <c r="L202" s="52"/>
    </row>
    <row r="203" spans="1:26" ht="14.25">
      <c r="A203" s="47"/>
      <c r="B203" s="48"/>
      <c r="C203" s="44" t="s">
        <v>601</v>
      </c>
      <c r="D203" s="49" t="s">
        <v>600</v>
      </c>
      <c r="E203" s="10">
        <f>Source!CA62</f>
        <v>46</v>
      </c>
      <c r="F203" s="54" t="str">
        <f>CONCATENATE(" )", Source!DM62, Source!FU62, "=", Source!FY62)</f>
        <v xml:space="preserve"> )=50=50</v>
      </c>
      <c r="G203" s="31"/>
      <c r="H203" s="51">
        <f>SUM(U199:U204)</f>
        <v>51.89</v>
      </c>
      <c r="I203" s="55"/>
      <c r="J203" s="44">
        <f>Source!AU62</f>
        <v>50</v>
      </c>
      <c r="K203" s="51">
        <f>SUM(V199:V204)</f>
        <v>1483.54</v>
      </c>
      <c r="L203" s="52"/>
    </row>
    <row r="204" spans="1:26" ht="14.25">
      <c r="A204" s="59"/>
      <c r="B204" s="60"/>
      <c r="C204" s="61" t="s">
        <v>602</v>
      </c>
      <c r="D204" s="62" t="s">
        <v>603</v>
      </c>
      <c r="E204" s="63">
        <f>Source!AQ62</f>
        <v>4.8</v>
      </c>
      <c r="F204" s="64"/>
      <c r="G204" s="65" t="str">
        <f>Source!DI62</f>
        <v>)*1,15</v>
      </c>
      <c r="H204" s="64"/>
      <c r="I204" s="65"/>
      <c r="J204" s="65"/>
      <c r="K204" s="64"/>
      <c r="L204" s="66">
        <f>Source!U62</f>
        <v>11.04</v>
      </c>
    </row>
    <row r="205" spans="1:26" ht="15">
      <c r="G205" s="57">
        <f>ROUND(Source!AC62*Source!I62, 2)+ROUND(Source!AF62*Source!I62, 2)+ROUND(Source!AD62*Source!I62, 2)+SUM(H202:H203)</f>
        <v>255.04000000000002</v>
      </c>
      <c r="H205" s="57"/>
      <c r="J205" s="57">
        <f>Source!O62+SUM(K202:K203)</f>
        <v>7273.71</v>
      </c>
      <c r="K205" s="57"/>
      <c r="L205" s="58">
        <f>Source!U62</f>
        <v>11.04</v>
      </c>
      <c r="O205" s="56">
        <f>G205</f>
        <v>255.04000000000002</v>
      </c>
      <c r="P205" s="56">
        <f>J205</f>
        <v>7273.71</v>
      </c>
      <c r="Q205" s="56">
        <f>L205</f>
        <v>11.04</v>
      </c>
      <c r="W205">
        <f>IF(Source!BI62&lt;=1,G205, 0)</f>
        <v>0</v>
      </c>
      <c r="X205">
        <f>IF(Source!BI62=2,G205, 0)</f>
        <v>255.04000000000002</v>
      </c>
      <c r="Y205">
        <f>IF(Source!BI62=3,G205, 0)</f>
        <v>0</v>
      </c>
      <c r="Z205">
        <f>IF(Source!BI62=4,G205, 0)</f>
        <v>0</v>
      </c>
    </row>
    <row r="206" spans="1:26" ht="71.25">
      <c r="A206" s="47" t="str">
        <f>Source!E63</f>
        <v>35</v>
      </c>
      <c r="B206" s="48" t="str">
        <f>Source!F63</f>
        <v>Счет на оплату № 2364 от 05 августа 2022 г.</v>
      </c>
      <c r="C206" s="44" t="s">
        <v>637</v>
      </c>
      <c r="D206" s="49" t="str">
        <f>Source!H63</f>
        <v>шт.</v>
      </c>
      <c r="E206" s="10">
        <f>Source!I63</f>
        <v>2</v>
      </c>
      <c r="F206" s="51">
        <f>IF(Source!AK63&lt;&gt; 0, Source!AK63,Source!AL63 + Source!AM63 + Source!AO63)</f>
        <v>31587.5</v>
      </c>
      <c r="G206" s="50"/>
      <c r="H206" s="51"/>
      <c r="I206" s="50" t="str">
        <f>Source!BO63</f>
        <v/>
      </c>
      <c r="J206" s="50"/>
      <c r="K206" s="51"/>
      <c r="L206" s="52"/>
      <c r="S206">
        <f>ROUND((Source!FX63/100)*((ROUND(Source!AF63*Source!I63, 2)+ROUND(Source!AE63*Source!I63, 2))), 2)</f>
        <v>0</v>
      </c>
      <c r="T206">
        <f>Source!X63</f>
        <v>0</v>
      </c>
      <c r="U206">
        <f>ROUND((Source!FY63/100)*((ROUND(Source!AF63*Source!I63, 2)+ROUND(Source!AE63*Source!I63, 2))), 2)</f>
        <v>0</v>
      </c>
      <c r="V206">
        <f>Source!Y63</f>
        <v>0</v>
      </c>
    </row>
    <row r="207" spans="1:26" ht="14.25">
      <c r="A207" s="59"/>
      <c r="B207" s="60"/>
      <c r="C207" s="61" t="s">
        <v>607</v>
      </c>
      <c r="D207" s="62"/>
      <c r="E207" s="63"/>
      <c r="F207" s="64">
        <f>Source!AL63</f>
        <v>31587.5</v>
      </c>
      <c r="G207" s="65" t="str">
        <f>Source!DD63</f>
        <v/>
      </c>
      <c r="H207" s="64">
        <f>ROUND(Source!AC63*Source!I63, 2)</f>
        <v>63175</v>
      </c>
      <c r="I207" s="65"/>
      <c r="J207" s="65">
        <f>IF(Source!BC63&lt;&gt; 0, Source!BC63, 1)</f>
        <v>1</v>
      </c>
      <c r="K207" s="64">
        <f>Source!P63</f>
        <v>63175</v>
      </c>
      <c r="L207" s="67"/>
    </row>
    <row r="208" spans="1:26" ht="15">
      <c r="G208" s="57">
        <f>ROUND(Source!AC63*Source!I63, 2)+ROUND(Source!AF63*Source!I63, 2)+ROUND(Source!AD63*Source!I63, 2)</f>
        <v>63175</v>
      </c>
      <c r="H208" s="57"/>
      <c r="J208" s="57">
        <f>Source!O63</f>
        <v>63175</v>
      </c>
      <c r="K208" s="57"/>
      <c r="L208" s="58">
        <f>Source!U63</f>
        <v>0</v>
      </c>
      <c r="O208" s="56">
        <f>G208</f>
        <v>63175</v>
      </c>
      <c r="P208" s="56">
        <f>J208</f>
        <v>63175</v>
      </c>
      <c r="Q208" s="56">
        <f>L208</f>
        <v>0</v>
      </c>
      <c r="W208">
        <f>IF(Source!BI63&lt;=1,G208, 0)</f>
        <v>63175</v>
      </c>
      <c r="X208">
        <f>IF(Source!BI63=2,G208, 0)</f>
        <v>0</v>
      </c>
      <c r="Y208">
        <f>IF(Source!BI63=3,G208, 0)</f>
        <v>0</v>
      </c>
      <c r="Z208">
        <f>IF(Source!BI63=4,G208, 0)</f>
        <v>0</v>
      </c>
    </row>
    <row r="209" spans="1:26" ht="92.25">
      <c r="A209" s="47" t="str">
        <f>Source!E64</f>
        <v>36</v>
      </c>
      <c r="B209" s="48" t="s">
        <v>638</v>
      </c>
      <c r="C209" s="44" t="s">
        <v>684</v>
      </c>
      <c r="D209" s="49" t="str">
        <f>Source!H64</f>
        <v>1  ШТ.</v>
      </c>
      <c r="E209" s="10">
        <f>Source!I64</f>
        <v>2</v>
      </c>
      <c r="F209" s="51">
        <f>IF(Source!AK64&lt;&gt; 0, Source!AK64,Source!AL64 + Source!AM64 + Source!AO64)</f>
        <v>44.16</v>
      </c>
      <c r="G209" s="50"/>
      <c r="H209" s="51"/>
      <c r="I209" s="50" t="str">
        <f>Source!BO64</f>
        <v>м10-10-001-2</v>
      </c>
      <c r="J209" s="50"/>
      <c r="K209" s="51"/>
      <c r="L209" s="52"/>
      <c r="S209">
        <f>ROUND((Source!FX64/100)*((ROUND(Source!AF64*Source!I64, 2)+ROUND(Source!AE64*Source!I64, 2))), 2)</f>
        <v>69.52</v>
      </c>
      <c r="T209">
        <f>Source!X64</f>
        <v>1987.61</v>
      </c>
      <c r="U209">
        <f>ROUND((Source!FY64/100)*((ROUND(Source!AF64*Source!I64, 2)+ROUND(Source!AE64*Source!I64, 2))), 2)</f>
        <v>36.590000000000003</v>
      </c>
      <c r="V209">
        <f>Source!Y64</f>
        <v>1046.1099999999999</v>
      </c>
    </row>
    <row r="210" spans="1:26" ht="14.25">
      <c r="A210" s="47"/>
      <c r="B210" s="48"/>
      <c r="C210" s="44" t="s">
        <v>598</v>
      </c>
      <c r="D210" s="49"/>
      <c r="E210" s="10"/>
      <c r="F210" s="51">
        <f>Source!AO64</f>
        <v>31.82</v>
      </c>
      <c r="G210" s="50" t="str">
        <f>Source!DG64</f>
        <v>)*1,15</v>
      </c>
      <c r="H210" s="51">
        <f>ROUND(Source!AF64*Source!I64, 2)</f>
        <v>73.180000000000007</v>
      </c>
      <c r="I210" s="50"/>
      <c r="J210" s="50">
        <f>IF(Source!BA64&lt;&gt; 0, Source!BA64, 1)</f>
        <v>28.59</v>
      </c>
      <c r="K210" s="51">
        <f>Source!S64</f>
        <v>2092.2199999999998</v>
      </c>
      <c r="L210" s="52"/>
      <c r="R210">
        <f>H210</f>
        <v>73.180000000000007</v>
      </c>
    </row>
    <row r="211" spans="1:26" ht="14.25">
      <c r="A211" s="47"/>
      <c r="B211" s="48"/>
      <c r="C211" s="44" t="s">
        <v>276</v>
      </c>
      <c r="D211" s="49"/>
      <c r="E211" s="10"/>
      <c r="F211" s="51">
        <f>Source!AM64</f>
        <v>10.62</v>
      </c>
      <c r="G211" s="50" t="str">
        <f>Source!DE64</f>
        <v>)*1,15</v>
      </c>
      <c r="H211" s="51">
        <f>ROUND(Source!AD64*Source!I64, 2)</f>
        <v>24.42</v>
      </c>
      <c r="I211" s="50"/>
      <c r="J211" s="50">
        <f>IF(Source!BB64&lt;&gt; 0, Source!BB64, 1)</f>
        <v>3.95</v>
      </c>
      <c r="K211" s="51">
        <f>Source!Q64</f>
        <v>96.46</v>
      </c>
      <c r="L211" s="52"/>
    </row>
    <row r="212" spans="1:26" ht="14.25">
      <c r="A212" s="47"/>
      <c r="B212" s="48"/>
      <c r="C212" s="44" t="s">
        <v>599</v>
      </c>
      <c r="D212" s="49" t="s">
        <v>600</v>
      </c>
      <c r="E212" s="10">
        <f>Source!BZ64</f>
        <v>90</v>
      </c>
      <c r="F212" s="54" t="str">
        <f>CONCATENATE(" )", Source!DL64, Source!FT64, "=", Source!FX64)</f>
        <v xml:space="preserve"> )=95=95</v>
      </c>
      <c r="G212" s="31"/>
      <c r="H212" s="51">
        <f>SUM(S209:S214)</f>
        <v>69.52</v>
      </c>
      <c r="I212" s="55"/>
      <c r="J212" s="44">
        <f>Source!AT64</f>
        <v>95</v>
      </c>
      <c r="K212" s="51">
        <f>SUM(T209:T214)</f>
        <v>1987.61</v>
      </c>
      <c r="L212" s="52"/>
    </row>
    <row r="213" spans="1:26" ht="14.25">
      <c r="A213" s="47"/>
      <c r="B213" s="48"/>
      <c r="C213" s="44" t="s">
        <v>601</v>
      </c>
      <c r="D213" s="49" t="s">
        <v>600</v>
      </c>
      <c r="E213" s="10">
        <f>Source!CA64</f>
        <v>46</v>
      </c>
      <c r="F213" s="54" t="str">
        <f>CONCATENATE(" )", Source!DM64, Source!FU64, "=", Source!FY64)</f>
        <v xml:space="preserve"> )=50=50</v>
      </c>
      <c r="G213" s="31"/>
      <c r="H213" s="51">
        <f>SUM(U209:U214)</f>
        <v>36.590000000000003</v>
      </c>
      <c r="I213" s="55"/>
      <c r="J213" s="44">
        <f>Source!AU64</f>
        <v>50</v>
      </c>
      <c r="K213" s="51">
        <f>SUM(V209:V214)</f>
        <v>1046.1099999999999</v>
      </c>
      <c r="L213" s="52"/>
    </row>
    <row r="214" spans="1:26" ht="14.25">
      <c r="A214" s="59"/>
      <c r="B214" s="60"/>
      <c r="C214" s="61" t="s">
        <v>602</v>
      </c>
      <c r="D214" s="62" t="s">
        <v>603</v>
      </c>
      <c r="E214" s="63">
        <f>Source!AQ64</f>
        <v>3.11</v>
      </c>
      <c r="F214" s="64"/>
      <c r="G214" s="65" t="str">
        <f>Source!DI64</f>
        <v>)*1,15</v>
      </c>
      <c r="H214" s="64"/>
      <c r="I214" s="65"/>
      <c r="J214" s="65"/>
      <c r="K214" s="64"/>
      <c r="L214" s="66">
        <f>Source!U64</f>
        <v>7.1529999999999996</v>
      </c>
    </row>
    <row r="215" spans="1:26" ht="15">
      <c r="G215" s="57">
        <f>ROUND(Source!AC64*Source!I64, 2)+ROUND(Source!AF64*Source!I64, 2)+ROUND(Source!AD64*Source!I64, 2)+SUM(H212:H213)</f>
        <v>203.71</v>
      </c>
      <c r="H215" s="57"/>
      <c r="J215" s="57">
        <f>Source!O64+SUM(K212:K213)</f>
        <v>5222.3999999999996</v>
      </c>
      <c r="K215" s="57"/>
      <c r="L215" s="58">
        <f>Source!U64</f>
        <v>7.1529999999999996</v>
      </c>
      <c r="O215" s="56">
        <f>G215</f>
        <v>203.71</v>
      </c>
      <c r="P215" s="56">
        <f>J215</f>
        <v>5222.3999999999996</v>
      </c>
      <c r="Q215" s="56">
        <f>L215</f>
        <v>7.1529999999999996</v>
      </c>
      <c r="W215">
        <f>IF(Source!BI64&lt;=1,G215, 0)</f>
        <v>0</v>
      </c>
      <c r="X215">
        <f>IF(Source!BI64=2,G215, 0)</f>
        <v>203.71</v>
      </c>
      <c r="Y215">
        <f>IF(Source!BI64=3,G215, 0)</f>
        <v>0</v>
      </c>
      <c r="Z215">
        <f>IF(Source!BI64=4,G215, 0)</f>
        <v>0</v>
      </c>
    </row>
    <row r="216" spans="1:26" ht="71.25">
      <c r="A216" s="47" t="str">
        <f>Source!E65</f>
        <v>37</v>
      </c>
      <c r="B216" s="48" t="str">
        <f>Source!F65</f>
        <v>Счет на оплату № 2364 от 05 августа 2022 г.</v>
      </c>
      <c r="C216" s="44" t="s">
        <v>639</v>
      </c>
      <c r="D216" s="49" t="str">
        <f>Source!H65</f>
        <v>шт.</v>
      </c>
      <c r="E216" s="10">
        <f>Source!I65</f>
        <v>2</v>
      </c>
      <c r="F216" s="51">
        <f>IF(Source!AK65&lt;&gt; 0, Source!AK65,Source!AL65 + Source!AM65 + Source!AO65)</f>
        <v>4254.17</v>
      </c>
      <c r="G216" s="50"/>
      <c r="H216" s="51"/>
      <c r="I216" s="50" t="str">
        <f>Source!BO65</f>
        <v/>
      </c>
      <c r="J216" s="50"/>
      <c r="K216" s="51"/>
      <c r="L216" s="52"/>
      <c r="S216">
        <f>ROUND((Source!FX65/100)*((ROUND(Source!AF65*Source!I65, 2)+ROUND(Source!AE65*Source!I65, 2))), 2)</f>
        <v>0</v>
      </c>
      <c r="T216">
        <f>Source!X65</f>
        <v>0</v>
      </c>
      <c r="U216">
        <f>ROUND((Source!FY65/100)*((ROUND(Source!AF65*Source!I65, 2)+ROUND(Source!AE65*Source!I65, 2))), 2)</f>
        <v>0</v>
      </c>
      <c r="V216">
        <f>Source!Y65</f>
        <v>0</v>
      </c>
    </row>
    <row r="217" spans="1:26" ht="14.25">
      <c r="A217" s="59"/>
      <c r="B217" s="60"/>
      <c r="C217" s="61" t="s">
        <v>607</v>
      </c>
      <c r="D217" s="62"/>
      <c r="E217" s="63"/>
      <c r="F217" s="64">
        <f>Source!AL65</f>
        <v>4254.17</v>
      </c>
      <c r="G217" s="65" t="str">
        <f>Source!DD65</f>
        <v/>
      </c>
      <c r="H217" s="64">
        <f>ROUND(Source!AC65*Source!I65, 2)</f>
        <v>8508.34</v>
      </c>
      <c r="I217" s="65"/>
      <c r="J217" s="65">
        <f>IF(Source!BC65&lt;&gt; 0, Source!BC65, 1)</f>
        <v>1</v>
      </c>
      <c r="K217" s="64">
        <f>Source!P65</f>
        <v>8508.34</v>
      </c>
      <c r="L217" s="67"/>
    </row>
    <row r="218" spans="1:26" ht="15">
      <c r="G218" s="57">
        <f>ROUND(Source!AC65*Source!I65, 2)+ROUND(Source!AF65*Source!I65, 2)+ROUND(Source!AD65*Source!I65, 2)</f>
        <v>8508.34</v>
      </c>
      <c r="H218" s="57"/>
      <c r="J218" s="57">
        <f>Source!O65</f>
        <v>8508.34</v>
      </c>
      <c r="K218" s="57"/>
      <c r="L218" s="58">
        <f>Source!U65</f>
        <v>0</v>
      </c>
      <c r="O218" s="56">
        <f>G218</f>
        <v>8508.34</v>
      </c>
      <c r="P218" s="56">
        <f>J218</f>
        <v>8508.34</v>
      </c>
      <c r="Q218" s="56">
        <f>L218</f>
        <v>0</v>
      </c>
      <c r="W218">
        <f>IF(Source!BI65&lt;=1,G218, 0)</f>
        <v>8508.34</v>
      </c>
      <c r="X218">
        <f>IF(Source!BI65=2,G218, 0)</f>
        <v>0</v>
      </c>
      <c r="Y218">
        <f>IF(Source!BI65=3,G218, 0)</f>
        <v>0</v>
      </c>
      <c r="Z218">
        <f>IF(Source!BI65=4,G218, 0)</f>
        <v>0</v>
      </c>
    </row>
    <row r="219" spans="1:26" ht="71.25">
      <c r="A219" s="47" t="str">
        <f>Source!E67</f>
        <v>38</v>
      </c>
      <c r="B219" s="48" t="str">
        <f>Source!F67</f>
        <v>Счет на оплату № 2364 от 05 августа 2022 г.</v>
      </c>
      <c r="C219" s="44" t="s">
        <v>640</v>
      </c>
      <c r="D219" s="49" t="str">
        <f>Source!H67</f>
        <v>м</v>
      </c>
      <c r="E219" s="10">
        <f>Source!I67</f>
        <v>100</v>
      </c>
      <c r="F219" s="51">
        <f>IF(Source!AK67&lt;&gt; 0, Source!AK67,Source!AL67 + Source!AM67 + Source!AO67)</f>
        <v>47.5</v>
      </c>
      <c r="G219" s="50"/>
      <c r="H219" s="51"/>
      <c r="I219" s="50" t="str">
        <f>Source!BO67</f>
        <v/>
      </c>
      <c r="J219" s="50"/>
      <c r="K219" s="51"/>
      <c r="L219" s="52"/>
      <c r="S219">
        <f>ROUND((Source!FX67/100)*((ROUND(Source!AF67*Source!I67, 2)+ROUND(Source!AE67*Source!I67, 2))), 2)</f>
        <v>0</v>
      </c>
      <c r="T219">
        <f>Source!X67</f>
        <v>0</v>
      </c>
      <c r="U219">
        <f>ROUND((Source!FY67/100)*((ROUND(Source!AF67*Source!I67, 2)+ROUND(Source!AE67*Source!I67, 2))), 2)</f>
        <v>0</v>
      </c>
      <c r="V219">
        <f>Source!Y67</f>
        <v>0</v>
      </c>
    </row>
    <row r="220" spans="1:26" ht="14.25">
      <c r="A220" s="59"/>
      <c r="B220" s="60"/>
      <c r="C220" s="61" t="s">
        <v>607</v>
      </c>
      <c r="D220" s="62"/>
      <c r="E220" s="63"/>
      <c r="F220" s="64">
        <f>Source!AL67</f>
        <v>47.5</v>
      </c>
      <c r="G220" s="65" t="str">
        <f>Source!DD67</f>
        <v/>
      </c>
      <c r="H220" s="64">
        <f>ROUND(Source!AC67*Source!I67, 2)</f>
        <v>4750</v>
      </c>
      <c r="I220" s="65"/>
      <c r="J220" s="65">
        <f>IF(Source!BC67&lt;&gt; 0, Source!BC67, 1)</f>
        <v>1</v>
      </c>
      <c r="K220" s="64">
        <f>Source!P67</f>
        <v>4750</v>
      </c>
      <c r="L220" s="67"/>
    </row>
    <row r="221" spans="1:26" ht="15">
      <c r="G221" s="57">
        <f>ROUND(Source!AC67*Source!I67, 2)+ROUND(Source!AF67*Source!I67, 2)+ROUND(Source!AD67*Source!I67, 2)</f>
        <v>4750</v>
      </c>
      <c r="H221" s="57"/>
      <c r="J221" s="57">
        <f>Source!O67</f>
        <v>4750</v>
      </c>
      <c r="K221" s="57"/>
      <c r="L221" s="58">
        <f>Source!U67</f>
        <v>0</v>
      </c>
      <c r="O221" s="56">
        <f>G221</f>
        <v>4750</v>
      </c>
      <c r="P221" s="56">
        <f>J221</f>
        <v>4750</v>
      </c>
      <c r="Q221" s="56">
        <f>L221</f>
        <v>0</v>
      </c>
      <c r="W221">
        <f>IF(Source!BI67&lt;=1,G221, 0)</f>
        <v>4750</v>
      </c>
      <c r="X221">
        <f>IF(Source!BI67=2,G221, 0)</f>
        <v>0</v>
      </c>
      <c r="Y221">
        <f>IF(Source!BI67=3,G221, 0)</f>
        <v>0</v>
      </c>
      <c r="Z221">
        <f>IF(Source!BI67=4,G221, 0)</f>
        <v>0</v>
      </c>
    </row>
    <row r="222" spans="1:26" ht="92.25">
      <c r="A222" s="47" t="str">
        <f>Source!E68</f>
        <v>39</v>
      </c>
      <c r="B222" s="48" t="s">
        <v>641</v>
      </c>
      <c r="C222" s="44" t="s">
        <v>685</v>
      </c>
      <c r="D222" s="49" t="str">
        <f>Source!H68</f>
        <v>100 М ТРУБОК</v>
      </c>
      <c r="E222" s="10">
        <f>Source!I68</f>
        <v>2</v>
      </c>
      <c r="F222" s="51">
        <f>IF(Source!AK68&lt;&gt; 0, Source!AK68,Source!AL68 + Source!AM68 + Source!AO68)</f>
        <v>274.08</v>
      </c>
      <c r="G222" s="50"/>
      <c r="H222" s="51"/>
      <c r="I222" s="50" t="str">
        <f>Source!BO68</f>
        <v>м08-02-413-3</v>
      </c>
      <c r="J222" s="50"/>
      <c r="K222" s="51"/>
      <c r="L222" s="52"/>
      <c r="S222">
        <f>ROUND((Source!FX68/100)*((ROUND(Source!AF68*Source!I68, 2)+ROUND(Source!AE68*Source!I68, 2))), 2)</f>
        <v>365.85</v>
      </c>
      <c r="T222">
        <f>Source!X68</f>
        <v>10459.51</v>
      </c>
      <c r="U222">
        <f>ROUND((Source!FY68/100)*((ROUND(Source!AF68*Source!I68, 2)+ROUND(Source!AE68*Source!I68, 2))), 2)</f>
        <v>192.55</v>
      </c>
      <c r="V222">
        <f>Source!Y68</f>
        <v>5505.01</v>
      </c>
    </row>
    <row r="223" spans="1:26">
      <c r="C223" s="53" t="str">
        <f>"Объем: "&amp;Source!I68&amp;"=200/"&amp;"100"</f>
        <v>Объем: 2=200/100</v>
      </c>
    </row>
    <row r="224" spans="1:26" ht="14.25">
      <c r="A224" s="47"/>
      <c r="B224" s="48"/>
      <c r="C224" s="44" t="s">
        <v>598</v>
      </c>
      <c r="D224" s="49"/>
      <c r="E224" s="10"/>
      <c r="F224" s="51">
        <f>Source!AO68</f>
        <v>165.25</v>
      </c>
      <c r="G224" s="50" t="str">
        <f>Source!DG68</f>
        <v>)*1,15</v>
      </c>
      <c r="H224" s="51">
        <f>ROUND(Source!AF68*Source!I68, 2)</f>
        <v>380.08</v>
      </c>
      <c r="I224" s="50"/>
      <c r="J224" s="50">
        <f>IF(Source!BA68&lt;&gt; 0, Source!BA68, 1)</f>
        <v>28.59</v>
      </c>
      <c r="K224" s="51">
        <f>Source!S68</f>
        <v>10866.49</v>
      </c>
      <c r="L224" s="52"/>
      <c r="R224">
        <f>H224</f>
        <v>380.08</v>
      </c>
    </row>
    <row r="225" spans="1:26" ht="14.25">
      <c r="A225" s="47"/>
      <c r="B225" s="48"/>
      <c r="C225" s="44" t="s">
        <v>276</v>
      </c>
      <c r="D225" s="49"/>
      <c r="E225" s="10"/>
      <c r="F225" s="51">
        <f>Source!AM68</f>
        <v>41.45</v>
      </c>
      <c r="G225" s="50" t="str">
        <f>Source!DE68</f>
        <v>)*1,15</v>
      </c>
      <c r="H225" s="51">
        <f>ROUND(Source!AD68*Source!I68, 2)</f>
        <v>95.34</v>
      </c>
      <c r="I225" s="50"/>
      <c r="J225" s="50">
        <f>IF(Source!BB68&lt;&gt; 0, Source!BB68, 1)</f>
        <v>10.84</v>
      </c>
      <c r="K225" s="51">
        <f>Source!Q68</f>
        <v>1033.49</v>
      </c>
      <c r="L225" s="52"/>
    </row>
    <row r="226" spans="1:26" ht="14.25">
      <c r="A226" s="47"/>
      <c r="B226" s="48"/>
      <c r="C226" s="44" t="s">
        <v>610</v>
      </c>
      <c r="D226" s="49"/>
      <c r="E226" s="10"/>
      <c r="F226" s="51">
        <f>Source!AN68</f>
        <v>2.1800000000000002</v>
      </c>
      <c r="G226" s="50" t="str">
        <f>Source!DF68</f>
        <v>)*1,15</v>
      </c>
      <c r="H226" s="51">
        <f>ROUND(Source!AE68*Source!I68, 2)</f>
        <v>5.0199999999999996</v>
      </c>
      <c r="I226" s="50"/>
      <c r="J226" s="50">
        <f>IF(Source!BS68&lt;&gt; 0, Source!BS68, 1)</f>
        <v>28.59</v>
      </c>
      <c r="K226" s="51">
        <f>Source!R68</f>
        <v>143.52000000000001</v>
      </c>
      <c r="L226" s="52"/>
      <c r="R226">
        <f>H226</f>
        <v>5.0199999999999996</v>
      </c>
    </row>
    <row r="227" spans="1:26" ht="14.25">
      <c r="A227" s="47"/>
      <c r="B227" s="48"/>
      <c r="C227" s="44" t="s">
        <v>599</v>
      </c>
      <c r="D227" s="49" t="s">
        <v>600</v>
      </c>
      <c r="E227" s="10">
        <f>Source!BZ68</f>
        <v>97</v>
      </c>
      <c r="F227" s="54" t="str">
        <f>CONCATENATE(" )", Source!DL68, Source!FT68, "=", Source!FX68)</f>
        <v xml:space="preserve"> )=95=95</v>
      </c>
      <c r="G227" s="31"/>
      <c r="H227" s="51">
        <f>SUM(S222:S229)</f>
        <v>365.85</v>
      </c>
      <c r="I227" s="55"/>
      <c r="J227" s="44">
        <f>Source!AT68</f>
        <v>95</v>
      </c>
      <c r="K227" s="51">
        <f>SUM(T222:T229)</f>
        <v>10459.51</v>
      </c>
      <c r="L227" s="52"/>
    </row>
    <row r="228" spans="1:26" ht="14.25">
      <c r="A228" s="47"/>
      <c r="B228" s="48"/>
      <c r="C228" s="44" t="s">
        <v>601</v>
      </c>
      <c r="D228" s="49" t="s">
        <v>600</v>
      </c>
      <c r="E228" s="10">
        <f>Source!CA68</f>
        <v>51</v>
      </c>
      <c r="F228" s="54" t="str">
        <f>CONCATENATE(" )", Source!DM68, Source!FU68, "=", Source!FY68)</f>
        <v xml:space="preserve"> )=50=50</v>
      </c>
      <c r="G228" s="31"/>
      <c r="H228" s="51">
        <f>SUM(U222:U229)</f>
        <v>192.55</v>
      </c>
      <c r="I228" s="55"/>
      <c r="J228" s="44">
        <f>Source!AU68</f>
        <v>50</v>
      </c>
      <c r="K228" s="51">
        <f>SUM(V222:V229)</f>
        <v>5505.01</v>
      </c>
      <c r="L228" s="52"/>
    </row>
    <row r="229" spans="1:26" ht="14.25">
      <c r="A229" s="59"/>
      <c r="B229" s="60"/>
      <c r="C229" s="61" t="s">
        <v>602</v>
      </c>
      <c r="D229" s="62" t="s">
        <v>603</v>
      </c>
      <c r="E229" s="63">
        <f>Source!AQ68</f>
        <v>18.8</v>
      </c>
      <c r="F229" s="64"/>
      <c r="G229" s="65" t="str">
        <f>Source!DI68</f>
        <v>)*1,15</v>
      </c>
      <c r="H229" s="64"/>
      <c r="I229" s="65"/>
      <c r="J229" s="65"/>
      <c r="K229" s="64"/>
      <c r="L229" s="66">
        <f>Source!U68</f>
        <v>43.239999999999995</v>
      </c>
    </row>
    <row r="230" spans="1:26" ht="15">
      <c r="G230" s="57">
        <f>ROUND(Source!AC68*Source!I68, 2)+ROUND(Source!AF68*Source!I68, 2)+ROUND(Source!AD68*Source!I68, 2)+SUM(H227:H228)</f>
        <v>1033.8200000000002</v>
      </c>
      <c r="H230" s="57"/>
      <c r="J230" s="57">
        <f>Source!O68+SUM(K227:K228)</f>
        <v>27864.5</v>
      </c>
      <c r="K230" s="57"/>
      <c r="L230" s="58">
        <f>Source!U68</f>
        <v>43.239999999999995</v>
      </c>
      <c r="O230" s="56">
        <f>G230</f>
        <v>1033.8200000000002</v>
      </c>
      <c r="P230" s="56">
        <f>J230</f>
        <v>27864.5</v>
      </c>
      <c r="Q230" s="56">
        <f>L230</f>
        <v>43.239999999999995</v>
      </c>
      <c r="W230">
        <f>IF(Source!BI68&lt;=1,G230, 0)</f>
        <v>0</v>
      </c>
      <c r="X230">
        <f>IF(Source!BI68=2,G230, 0)</f>
        <v>1033.8200000000002</v>
      </c>
      <c r="Y230">
        <f>IF(Source!BI68=3,G230, 0)</f>
        <v>0</v>
      </c>
      <c r="Z230">
        <f>IF(Source!BI68=4,G230, 0)</f>
        <v>0</v>
      </c>
    </row>
    <row r="231" spans="1:26" ht="71.25">
      <c r="A231" s="47" t="str">
        <f>Source!E69</f>
        <v>40</v>
      </c>
      <c r="B231" s="48" t="str">
        <f>Source!F69</f>
        <v>Счет на оплату № 2364 от 05 августа 2022 г.</v>
      </c>
      <c r="C231" s="44" t="s">
        <v>642</v>
      </c>
      <c r="D231" s="49" t="str">
        <f>Source!H69</f>
        <v>м</v>
      </c>
      <c r="E231" s="10">
        <f>Source!I69</f>
        <v>200</v>
      </c>
      <c r="F231" s="51">
        <f>IF(Source!AK69&lt;&gt; 0, Source!AK69,Source!AL69 + Source!AM69 + Source!AO69)</f>
        <v>11.67</v>
      </c>
      <c r="G231" s="50"/>
      <c r="H231" s="51"/>
      <c r="I231" s="50" t="str">
        <f>Source!BO69</f>
        <v/>
      </c>
      <c r="J231" s="50"/>
      <c r="K231" s="51"/>
      <c r="L231" s="52"/>
      <c r="S231">
        <f>ROUND((Source!FX69/100)*((ROUND(Source!AF69*Source!I69, 2)+ROUND(Source!AE69*Source!I69, 2))), 2)</f>
        <v>0</v>
      </c>
      <c r="T231">
        <f>Source!X69</f>
        <v>0</v>
      </c>
      <c r="U231">
        <f>ROUND((Source!FY69/100)*((ROUND(Source!AF69*Source!I69, 2)+ROUND(Source!AE69*Source!I69, 2))), 2)</f>
        <v>0</v>
      </c>
      <c r="V231">
        <f>Source!Y69</f>
        <v>0</v>
      </c>
    </row>
    <row r="232" spans="1:26" ht="14.25">
      <c r="A232" s="59"/>
      <c r="B232" s="60"/>
      <c r="C232" s="61" t="s">
        <v>607</v>
      </c>
      <c r="D232" s="62"/>
      <c r="E232" s="63"/>
      <c r="F232" s="64">
        <f>Source!AL69</f>
        <v>11.67</v>
      </c>
      <c r="G232" s="65" t="str">
        <f>Source!DD69</f>
        <v/>
      </c>
      <c r="H232" s="64">
        <f>ROUND(Source!AC69*Source!I69, 2)</f>
        <v>2334</v>
      </c>
      <c r="I232" s="65"/>
      <c r="J232" s="65">
        <f>IF(Source!BC69&lt;&gt; 0, Source!BC69, 1)</f>
        <v>1</v>
      </c>
      <c r="K232" s="64">
        <f>Source!P69</f>
        <v>2334</v>
      </c>
      <c r="L232" s="67"/>
    </row>
    <row r="233" spans="1:26" ht="15">
      <c r="G233" s="57">
        <f>ROUND(Source!AC69*Source!I69, 2)+ROUND(Source!AF69*Source!I69, 2)+ROUND(Source!AD69*Source!I69, 2)</f>
        <v>2334</v>
      </c>
      <c r="H233" s="57"/>
      <c r="J233" s="57">
        <f>Source!O69</f>
        <v>2334</v>
      </c>
      <c r="K233" s="57"/>
      <c r="L233" s="58">
        <f>Source!U69</f>
        <v>0</v>
      </c>
      <c r="O233" s="56">
        <f>G233</f>
        <v>2334</v>
      </c>
      <c r="P233" s="56">
        <f>J233</f>
        <v>2334</v>
      </c>
      <c r="Q233" s="56">
        <f>L233</f>
        <v>0</v>
      </c>
      <c r="W233">
        <f>IF(Source!BI69&lt;=1,G233, 0)</f>
        <v>2334</v>
      </c>
      <c r="X233">
        <f>IF(Source!BI69=2,G233, 0)</f>
        <v>0</v>
      </c>
      <c r="Y233">
        <f>IF(Source!BI69=3,G233, 0)</f>
        <v>0</v>
      </c>
      <c r="Z233">
        <f>IF(Source!BI69=4,G233, 0)</f>
        <v>0</v>
      </c>
    </row>
    <row r="234" spans="1:26" ht="92.25">
      <c r="A234" s="47" t="str">
        <f>Source!E70</f>
        <v>41</v>
      </c>
      <c r="B234" s="48" t="s">
        <v>643</v>
      </c>
      <c r="C234" s="44" t="s">
        <v>686</v>
      </c>
      <c r="D234" s="49" t="str">
        <f>Source!H70</f>
        <v>100 м</v>
      </c>
      <c r="E234" s="10">
        <f>Source!I70</f>
        <v>1</v>
      </c>
      <c r="F234" s="51">
        <f>IF(Source!AK70&lt;&gt; 0, Source!AK70,Source!AL70 + Source!AM70 + Source!AO70)</f>
        <v>222.31</v>
      </c>
      <c r="G234" s="50"/>
      <c r="H234" s="51"/>
      <c r="I234" s="50" t="str">
        <f>Source!BO70</f>
        <v>м08-02-390-1</v>
      </c>
      <c r="J234" s="50"/>
      <c r="K234" s="51"/>
      <c r="L234" s="52"/>
      <c r="S234">
        <f>ROUND((Source!FX70/100)*((ROUND(Source!AF70*Source!I70, 2)+ROUND(Source!AE70*Source!I70, 2))), 2)</f>
        <v>158.35</v>
      </c>
      <c r="T234">
        <f>Source!X70</f>
        <v>4527.1099999999997</v>
      </c>
      <c r="U234">
        <f>ROUND((Source!FY70/100)*((ROUND(Source!AF70*Source!I70, 2)+ROUND(Source!AE70*Source!I70, 2))), 2)</f>
        <v>83.34</v>
      </c>
      <c r="V234">
        <f>Source!Y70</f>
        <v>2382.69</v>
      </c>
    </row>
    <row r="235" spans="1:26">
      <c r="C235" s="53" t="str">
        <f>"Объем: "&amp;Source!I70&amp;"=(2*"&amp;"50)/"&amp;"100"</f>
        <v>Объем: 1=(2*50)/100</v>
      </c>
    </row>
    <row r="236" spans="1:26" ht="14.25">
      <c r="A236" s="47"/>
      <c r="B236" s="48"/>
      <c r="C236" s="44" t="s">
        <v>598</v>
      </c>
      <c r="D236" s="49"/>
      <c r="E236" s="10"/>
      <c r="F236" s="51">
        <f>Source!AO70</f>
        <v>144.82</v>
      </c>
      <c r="G236" s="50" t="str">
        <f>Source!DG70</f>
        <v>)*1,15</v>
      </c>
      <c r="H236" s="51">
        <f>ROUND(Source!AF70*Source!I70, 2)</f>
        <v>166.54</v>
      </c>
      <c r="I236" s="50"/>
      <c r="J236" s="50">
        <f>IF(Source!BA70&lt;&gt; 0, Source!BA70, 1)</f>
        <v>28.59</v>
      </c>
      <c r="K236" s="51">
        <f>Source!S70</f>
        <v>4761.38</v>
      </c>
      <c r="L236" s="52"/>
      <c r="R236">
        <f>H236</f>
        <v>166.54</v>
      </c>
    </row>
    <row r="237" spans="1:26" ht="14.25">
      <c r="A237" s="47"/>
      <c r="B237" s="48"/>
      <c r="C237" s="44" t="s">
        <v>276</v>
      </c>
      <c r="D237" s="49"/>
      <c r="E237" s="10"/>
      <c r="F237" s="51">
        <f>Source!AM70</f>
        <v>26.16</v>
      </c>
      <c r="G237" s="50" t="str">
        <f>Source!DE70</f>
        <v>)*1,15</v>
      </c>
      <c r="H237" s="51">
        <f>ROUND(Source!AD70*Source!I70, 2)</f>
        <v>30.09</v>
      </c>
      <c r="I237" s="50"/>
      <c r="J237" s="50">
        <f>IF(Source!BB70&lt;&gt; 0, Source!BB70, 1)</f>
        <v>8.2799999999999994</v>
      </c>
      <c r="K237" s="51">
        <f>Source!Q70</f>
        <v>249.15</v>
      </c>
      <c r="L237" s="52"/>
    </row>
    <row r="238" spans="1:26" ht="14.25">
      <c r="A238" s="47"/>
      <c r="B238" s="48"/>
      <c r="C238" s="44" t="s">
        <v>610</v>
      </c>
      <c r="D238" s="49"/>
      <c r="E238" s="10"/>
      <c r="F238" s="51">
        <f>Source!AN70</f>
        <v>0.12</v>
      </c>
      <c r="G238" s="50" t="str">
        <f>Source!DF70</f>
        <v>)*1,15</v>
      </c>
      <c r="H238" s="51">
        <f>ROUND(Source!AE70*Source!I70, 2)</f>
        <v>0.14000000000000001</v>
      </c>
      <c r="I238" s="50"/>
      <c r="J238" s="50">
        <f>IF(Source!BS70&lt;&gt; 0, Source!BS70, 1)</f>
        <v>28.59</v>
      </c>
      <c r="K238" s="51">
        <f>Source!R70</f>
        <v>4</v>
      </c>
      <c r="L238" s="52"/>
      <c r="R238">
        <f>H238</f>
        <v>0.14000000000000001</v>
      </c>
    </row>
    <row r="239" spans="1:26" ht="14.25">
      <c r="A239" s="47"/>
      <c r="B239" s="48"/>
      <c r="C239" s="44" t="s">
        <v>599</v>
      </c>
      <c r="D239" s="49" t="s">
        <v>600</v>
      </c>
      <c r="E239" s="10">
        <f>Source!BZ70</f>
        <v>97</v>
      </c>
      <c r="F239" s="54" t="str">
        <f>CONCATENATE(" )", Source!DL70, Source!FT70, "=", Source!FX70)</f>
        <v xml:space="preserve"> )=95=95</v>
      </c>
      <c r="G239" s="31"/>
      <c r="H239" s="51">
        <f>SUM(S234:S241)</f>
        <v>158.35</v>
      </c>
      <c r="I239" s="55"/>
      <c r="J239" s="44">
        <f>Source!AT70</f>
        <v>95</v>
      </c>
      <c r="K239" s="51">
        <f>SUM(T234:T241)</f>
        <v>4527.1099999999997</v>
      </c>
      <c r="L239" s="52"/>
    </row>
    <row r="240" spans="1:26" ht="14.25">
      <c r="A240" s="47"/>
      <c r="B240" s="48"/>
      <c r="C240" s="44" t="s">
        <v>601</v>
      </c>
      <c r="D240" s="49" t="s">
        <v>600</v>
      </c>
      <c r="E240" s="10">
        <f>Source!CA70</f>
        <v>51</v>
      </c>
      <c r="F240" s="54" t="str">
        <f>CONCATENATE(" )", Source!DM70, Source!FU70, "=", Source!FY70)</f>
        <v xml:space="preserve"> )=50=50</v>
      </c>
      <c r="G240" s="31"/>
      <c r="H240" s="51">
        <f>SUM(U234:U241)</f>
        <v>83.34</v>
      </c>
      <c r="I240" s="55"/>
      <c r="J240" s="44">
        <f>Source!AU70</f>
        <v>50</v>
      </c>
      <c r="K240" s="51">
        <f>SUM(V234:V241)</f>
        <v>2382.69</v>
      </c>
      <c r="L240" s="52"/>
    </row>
    <row r="241" spans="1:26" ht="14.25">
      <c r="A241" s="59"/>
      <c r="B241" s="60"/>
      <c r="C241" s="61" t="s">
        <v>602</v>
      </c>
      <c r="D241" s="62" t="s">
        <v>603</v>
      </c>
      <c r="E241" s="63">
        <f>Source!AQ70</f>
        <v>16.29</v>
      </c>
      <c r="F241" s="64"/>
      <c r="G241" s="65" t="str">
        <f>Source!DI70</f>
        <v>)*1,15</v>
      </c>
      <c r="H241" s="64"/>
      <c r="I241" s="65"/>
      <c r="J241" s="65"/>
      <c r="K241" s="64"/>
      <c r="L241" s="66">
        <f>Source!U70</f>
        <v>18.733499999999996</v>
      </c>
    </row>
    <row r="242" spans="1:26" ht="15">
      <c r="G242" s="57">
        <f>ROUND(Source!AC70*Source!I70, 2)+ROUND(Source!AF70*Source!I70, 2)+ROUND(Source!AD70*Source!I70, 2)+SUM(H239:H240)</f>
        <v>438.32</v>
      </c>
      <c r="H242" s="57"/>
      <c r="J242" s="57">
        <f>Source!O70+SUM(K239:K240)</f>
        <v>11920.329999999998</v>
      </c>
      <c r="K242" s="57"/>
      <c r="L242" s="58">
        <f>Source!U70</f>
        <v>18.733499999999996</v>
      </c>
      <c r="O242" s="56">
        <f>G242</f>
        <v>438.32</v>
      </c>
      <c r="P242" s="56">
        <f>J242</f>
        <v>11920.329999999998</v>
      </c>
      <c r="Q242" s="56">
        <f>L242</f>
        <v>18.733499999999996</v>
      </c>
      <c r="W242">
        <f>IF(Source!BI70&lt;=1,G242, 0)</f>
        <v>0</v>
      </c>
      <c r="X242">
        <f>IF(Source!BI70=2,G242, 0)</f>
        <v>438.32</v>
      </c>
      <c r="Y242">
        <f>IF(Source!BI70=3,G242, 0)</f>
        <v>0</v>
      </c>
      <c r="Z242">
        <f>IF(Source!BI70=4,G242, 0)</f>
        <v>0</v>
      </c>
    </row>
    <row r="243" spans="1:26" ht="71.25">
      <c r="A243" s="47" t="str">
        <f>Source!E71</f>
        <v>42</v>
      </c>
      <c r="B243" s="48" t="str">
        <f>Source!F71</f>
        <v>Счет на оплату № 2364 от 05 августа 2022 г.</v>
      </c>
      <c r="C243" s="44" t="s">
        <v>644</v>
      </c>
      <c r="D243" s="49" t="str">
        <f>Source!H71</f>
        <v>шт.</v>
      </c>
      <c r="E243" s="10">
        <f>Source!I71</f>
        <v>50</v>
      </c>
      <c r="F243" s="51">
        <f>IF(Source!AK71&lt;&gt; 0, Source!AK71,Source!AL71 + Source!AM71 + Source!AO71)</f>
        <v>516.66999999999996</v>
      </c>
      <c r="G243" s="50"/>
      <c r="H243" s="51"/>
      <c r="I243" s="50" t="str">
        <f>Source!BO71</f>
        <v/>
      </c>
      <c r="J243" s="50"/>
      <c r="K243" s="51"/>
      <c r="L243" s="52"/>
      <c r="S243">
        <f>ROUND((Source!FX71/100)*((ROUND(Source!AF71*Source!I71, 2)+ROUND(Source!AE71*Source!I71, 2))), 2)</f>
        <v>0</v>
      </c>
      <c r="T243">
        <f>Source!X71</f>
        <v>0</v>
      </c>
      <c r="U243">
        <f>ROUND((Source!FY71/100)*((ROUND(Source!AF71*Source!I71, 2)+ROUND(Source!AE71*Source!I71, 2))), 2)</f>
        <v>0</v>
      </c>
      <c r="V243">
        <f>Source!Y71</f>
        <v>0</v>
      </c>
    </row>
    <row r="244" spans="1:26" ht="14.25">
      <c r="A244" s="59"/>
      <c r="B244" s="60"/>
      <c r="C244" s="61" t="s">
        <v>607</v>
      </c>
      <c r="D244" s="62"/>
      <c r="E244" s="63"/>
      <c r="F244" s="64">
        <f>Source!AL71</f>
        <v>516.66999999999996</v>
      </c>
      <c r="G244" s="65" t="str">
        <f>Source!DD71</f>
        <v/>
      </c>
      <c r="H244" s="64">
        <f>ROUND(Source!AC71*Source!I71, 2)</f>
        <v>25833.5</v>
      </c>
      <c r="I244" s="65"/>
      <c r="J244" s="65">
        <f>IF(Source!BC71&lt;&gt; 0, Source!BC71, 1)</f>
        <v>1</v>
      </c>
      <c r="K244" s="64">
        <f>Source!P71</f>
        <v>25833.5</v>
      </c>
      <c r="L244" s="67"/>
    </row>
    <row r="245" spans="1:26" ht="15">
      <c r="G245" s="57">
        <f>ROUND(Source!AC71*Source!I71, 2)+ROUND(Source!AF71*Source!I71, 2)+ROUND(Source!AD71*Source!I71, 2)</f>
        <v>25833.5</v>
      </c>
      <c r="H245" s="57"/>
      <c r="J245" s="57">
        <f>Source!O71</f>
        <v>25833.5</v>
      </c>
      <c r="K245" s="57"/>
      <c r="L245" s="58">
        <f>Source!U71</f>
        <v>0</v>
      </c>
      <c r="O245" s="56">
        <f>G245</f>
        <v>25833.5</v>
      </c>
      <c r="P245" s="56">
        <f>J245</f>
        <v>25833.5</v>
      </c>
      <c r="Q245" s="56">
        <f>L245</f>
        <v>0</v>
      </c>
      <c r="W245">
        <f>IF(Source!BI71&lt;=1,G245, 0)</f>
        <v>25833.5</v>
      </c>
      <c r="X245">
        <f>IF(Source!BI71=2,G245, 0)</f>
        <v>0</v>
      </c>
      <c r="Y245">
        <f>IF(Source!BI71=3,G245, 0)</f>
        <v>0</v>
      </c>
      <c r="Z245">
        <f>IF(Source!BI71=4,G245, 0)</f>
        <v>0</v>
      </c>
    </row>
    <row r="246" spans="1:26" ht="71.25">
      <c r="A246" s="47" t="str">
        <f>Source!E72</f>
        <v>43</v>
      </c>
      <c r="B246" s="48" t="str">
        <f>Source!F72</f>
        <v>Счет на оплату № 2364 от 05 августа 2022 г.</v>
      </c>
      <c r="C246" s="44" t="s">
        <v>645</v>
      </c>
      <c r="D246" s="49" t="str">
        <f>Source!H72</f>
        <v>шт.</v>
      </c>
      <c r="E246" s="10">
        <f>Source!I72</f>
        <v>10</v>
      </c>
      <c r="F246" s="51">
        <f>IF(Source!AK72&lt;&gt; 0, Source!AK72,Source!AL72 + Source!AM72 + Source!AO72)</f>
        <v>75</v>
      </c>
      <c r="G246" s="50"/>
      <c r="H246" s="51"/>
      <c r="I246" s="50" t="str">
        <f>Source!BO72</f>
        <v/>
      </c>
      <c r="J246" s="50"/>
      <c r="K246" s="51"/>
      <c r="L246" s="52"/>
      <c r="S246">
        <f>ROUND((Source!FX72/100)*((ROUND(Source!AF72*Source!I72, 2)+ROUND(Source!AE72*Source!I72, 2))), 2)</f>
        <v>0</v>
      </c>
      <c r="T246">
        <f>Source!X72</f>
        <v>0</v>
      </c>
      <c r="U246">
        <f>ROUND((Source!FY72/100)*((ROUND(Source!AF72*Source!I72, 2)+ROUND(Source!AE72*Source!I72, 2))), 2)</f>
        <v>0</v>
      </c>
      <c r="V246">
        <f>Source!Y72</f>
        <v>0</v>
      </c>
    </row>
    <row r="247" spans="1:26" ht="14.25">
      <c r="A247" s="59"/>
      <c r="B247" s="60"/>
      <c r="C247" s="61" t="s">
        <v>607</v>
      </c>
      <c r="D247" s="62"/>
      <c r="E247" s="63"/>
      <c r="F247" s="64">
        <f>Source!AL72</f>
        <v>75</v>
      </c>
      <c r="G247" s="65" t="str">
        <f>Source!DD72</f>
        <v/>
      </c>
      <c r="H247" s="64">
        <f>ROUND(Source!AC72*Source!I72, 2)</f>
        <v>750</v>
      </c>
      <c r="I247" s="65"/>
      <c r="J247" s="65">
        <f>IF(Source!BC72&lt;&gt; 0, Source!BC72, 1)</f>
        <v>1</v>
      </c>
      <c r="K247" s="64">
        <f>Source!P72</f>
        <v>750</v>
      </c>
      <c r="L247" s="67"/>
    </row>
    <row r="248" spans="1:26" ht="15">
      <c r="G248" s="57">
        <f>ROUND(Source!AC72*Source!I72, 2)+ROUND(Source!AF72*Source!I72, 2)+ROUND(Source!AD72*Source!I72, 2)</f>
        <v>750</v>
      </c>
      <c r="H248" s="57"/>
      <c r="J248" s="57">
        <f>Source!O72</f>
        <v>750</v>
      </c>
      <c r="K248" s="57"/>
      <c r="L248" s="58">
        <f>Source!U72</f>
        <v>0</v>
      </c>
      <c r="O248" s="56">
        <f>G248</f>
        <v>750</v>
      </c>
      <c r="P248" s="56">
        <f>J248</f>
        <v>750</v>
      </c>
      <c r="Q248" s="56">
        <f>L248</f>
        <v>0</v>
      </c>
      <c r="W248">
        <f>IF(Source!BI72&lt;=1,G248, 0)</f>
        <v>750</v>
      </c>
      <c r="X248">
        <f>IF(Source!BI72=2,G248, 0)</f>
        <v>0</v>
      </c>
      <c r="Y248">
        <f>IF(Source!BI72=3,G248, 0)</f>
        <v>0</v>
      </c>
      <c r="Z248">
        <f>IF(Source!BI72=4,G248, 0)</f>
        <v>0</v>
      </c>
    </row>
    <row r="249" spans="1:26" ht="71.25">
      <c r="A249" s="47" t="str">
        <f>Source!E73</f>
        <v>44</v>
      </c>
      <c r="B249" s="48" t="str">
        <f>Source!F73</f>
        <v>Счет на оплату № 2364 от 05 августа 2022 г.</v>
      </c>
      <c r="C249" s="44" t="s">
        <v>646</v>
      </c>
      <c r="D249" s="49" t="str">
        <f>Source!H73</f>
        <v>шт.</v>
      </c>
      <c r="E249" s="10">
        <f>Source!I73</f>
        <v>1000</v>
      </c>
      <c r="F249" s="51">
        <f>IF(Source!AK73&lt;&gt; 0, Source!AK73,Source!AL73 + Source!AM73 + Source!AO73)</f>
        <v>0.57999999999999996</v>
      </c>
      <c r="G249" s="50"/>
      <c r="H249" s="51"/>
      <c r="I249" s="50" t="str">
        <f>Source!BO73</f>
        <v/>
      </c>
      <c r="J249" s="50"/>
      <c r="K249" s="51"/>
      <c r="L249" s="52"/>
      <c r="S249">
        <f>ROUND((Source!FX73/100)*((ROUND(Source!AF73*Source!I73, 2)+ROUND(Source!AE73*Source!I73, 2))), 2)</f>
        <v>0</v>
      </c>
      <c r="T249">
        <f>Source!X73</f>
        <v>0</v>
      </c>
      <c r="U249">
        <f>ROUND((Source!FY73/100)*((ROUND(Source!AF73*Source!I73, 2)+ROUND(Source!AE73*Source!I73, 2))), 2)</f>
        <v>0</v>
      </c>
      <c r="V249">
        <f>Source!Y73</f>
        <v>0</v>
      </c>
    </row>
    <row r="250" spans="1:26" ht="14.25">
      <c r="A250" s="59"/>
      <c r="B250" s="60"/>
      <c r="C250" s="61" t="s">
        <v>607</v>
      </c>
      <c r="D250" s="62"/>
      <c r="E250" s="63"/>
      <c r="F250" s="64">
        <f>Source!AL73</f>
        <v>0.57999999999999996</v>
      </c>
      <c r="G250" s="65" t="str">
        <f>Source!DD73</f>
        <v/>
      </c>
      <c r="H250" s="64">
        <f>ROUND(Source!AC73*Source!I73, 2)</f>
        <v>580</v>
      </c>
      <c r="I250" s="65"/>
      <c r="J250" s="65">
        <f>IF(Source!BC73&lt;&gt; 0, Source!BC73, 1)</f>
        <v>1</v>
      </c>
      <c r="K250" s="64">
        <f>Source!P73</f>
        <v>580</v>
      </c>
      <c r="L250" s="67"/>
    </row>
    <row r="251" spans="1:26" ht="15">
      <c r="G251" s="57">
        <f>ROUND(Source!AC73*Source!I73, 2)+ROUND(Source!AF73*Source!I73, 2)+ROUND(Source!AD73*Source!I73, 2)</f>
        <v>580</v>
      </c>
      <c r="H251" s="57"/>
      <c r="J251" s="57">
        <f>Source!O73</f>
        <v>580</v>
      </c>
      <c r="K251" s="57"/>
      <c r="L251" s="58">
        <f>Source!U73</f>
        <v>0</v>
      </c>
      <c r="O251" s="56">
        <f>G251</f>
        <v>580</v>
      </c>
      <c r="P251" s="56">
        <f>J251</f>
        <v>580</v>
      </c>
      <c r="Q251" s="56">
        <f>L251</f>
        <v>0</v>
      </c>
      <c r="W251">
        <f>IF(Source!BI73&lt;=1,G251, 0)</f>
        <v>580</v>
      </c>
      <c r="X251">
        <f>IF(Source!BI73=2,G251, 0)</f>
        <v>0</v>
      </c>
      <c r="Y251">
        <f>IF(Source!BI73=3,G251, 0)</f>
        <v>0</v>
      </c>
      <c r="Z251">
        <f>IF(Source!BI73=4,G251, 0)</f>
        <v>0</v>
      </c>
    </row>
    <row r="252" spans="1:26" ht="71.25">
      <c r="A252" s="47" t="str">
        <f>Source!E74</f>
        <v>45</v>
      </c>
      <c r="B252" s="48" t="str">
        <f>Source!F74</f>
        <v>Счет на оплату № 2364 от 05 августа 2022 г.</v>
      </c>
      <c r="C252" s="44" t="s">
        <v>647</v>
      </c>
      <c r="D252" s="49" t="str">
        <f>Source!H74</f>
        <v>шт.</v>
      </c>
      <c r="E252" s="10">
        <f>Source!I74</f>
        <v>1000</v>
      </c>
      <c r="F252" s="51">
        <f>IF(Source!AK74&lt;&gt; 0, Source!AK74,Source!AL74 + Source!AM74 + Source!AO74)</f>
        <v>0.57999999999999996</v>
      </c>
      <c r="G252" s="50"/>
      <c r="H252" s="51"/>
      <c r="I252" s="50" t="str">
        <f>Source!BO74</f>
        <v/>
      </c>
      <c r="J252" s="50"/>
      <c r="K252" s="51"/>
      <c r="L252" s="52"/>
      <c r="S252">
        <f>ROUND((Source!FX74/100)*((ROUND(Source!AF74*Source!I74, 2)+ROUND(Source!AE74*Source!I74, 2))), 2)</f>
        <v>0</v>
      </c>
      <c r="T252">
        <f>Source!X74</f>
        <v>0</v>
      </c>
      <c r="U252">
        <f>ROUND((Source!FY74/100)*((ROUND(Source!AF74*Source!I74, 2)+ROUND(Source!AE74*Source!I74, 2))), 2)</f>
        <v>0</v>
      </c>
      <c r="V252">
        <f>Source!Y74</f>
        <v>0</v>
      </c>
    </row>
    <row r="253" spans="1:26" ht="14.25">
      <c r="A253" s="59"/>
      <c r="B253" s="60"/>
      <c r="C253" s="61" t="s">
        <v>607</v>
      </c>
      <c r="D253" s="62"/>
      <c r="E253" s="63"/>
      <c r="F253" s="64">
        <f>Source!AL74</f>
        <v>0.57999999999999996</v>
      </c>
      <c r="G253" s="65" t="str">
        <f>Source!DD74</f>
        <v/>
      </c>
      <c r="H253" s="64">
        <f>ROUND(Source!AC74*Source!I74, 2)</f>
        <v>580</v>
      </c>
      <c r="I253" s="65"/>
      <c r="J253" s="65">
        <f>IF(Source!BC74&lt;&gt; 0, Source!BC74, 1)</f>
        <v>1</v>
      </c>
      <c r="K253" s="64">
        <f>Source!P74</f>
        <v>580</v>
      </c>
      <c r="L253" s="67"/>
    </row>
    <row r="254" spans="1:26" ht="15">
      <c r="G254" s="57">
        <f>ROUND(Source!AC74*Source!I74, 2)+ROUND(Source!AF74*Source!I74, 2)+ROUND(Source!AD74*Source!I74, 2)</f>
        <v>580</v>
      </c>
      <c r="H254" s="57"/>
      <c r="J254" s="57">
        <f>Source!O74</f>
        <v>580</v>
      </c>
      <c r="K254" s="57"/>
      <c r="L254" s="58">
        <f>Source!U74</f>
        <v>0</v>
      </c>
      <c r="O254" s="56">
        <f>G254</f>
        <v>580</v>
      </c>
      <c r="P254" s="56">
        <f>J254</f>
        <v>580</v>
      </c>
      <c r="Q254" s="56">
        <f>L254</f>
        <v>0</v>
      </c>
      <c r="W254">
        <f>IF(Source!BI74&lt;=1,G254, 0)</f>
        <v>580</v>
      </c>
      <c r="X254">
        <f>IF(Source!BI74=2,G254, 0)</f>
        <v>0</v>
      </c>
      <c r="Y254">
        <f>IF(Source!BI74=3,G254, 0)</f>
        <v>0</v>
      </c>
      <c r="Z254">
        <f>IF(Source!BI74=4,G254, 0)</f>
        <v>0</v>
      </c>
    </row>
    <row r="255" spans="1:26" ht="71.25">
      <c r="A255" s="47" t="str">
        <f>Source!E75</f>
        <v>46</v>
      </c>
      <c r="B255" s="48" t="str">
        <f>Source!F75</f>
        <v>Счет на оплату № 2364 от 05 августа 2022 г.</v>
      </c>
      <c r="C255" s="44" t="s">
        <v>648</v>
      </c>
      <c r="D255" s="49" t="str">
        <f>Source!H75</f>
        <v>шт.</v>
      </c>
      <c r="E255" s="10">
        <f>Source!I75</f>
        <v>20</v>
      </c>
      <c r="F255" s="51">
        <f>IF(Source!AK75&lt;&gt; 0, Source!AK75,Source!AL75 + Source!AM75 + Source!AO75)</f>
        <v>90.83</v>
      </c>
      <c r="G255" s="50"/>
      <c r="H255" s="51"/>
      <c r="I255" s="50" t="str">
        <f>Source!BO75</f>
        <v/>
      </c>
      <c r="J255" s="50"/>
      <c r="K255" s="51"/>
      <c r="L255" s="52"/>
      <c r="S255">
        <f>ROUND((Source!FX75/100)*((ROUND(Source!AF75*Source!I75, 2)+ROUND(Source!AE75*Source!I75, 2))), 2)</f>
        <v>0</v>
      </c>
      <c r="T255">
        <f>Source!X75</f>
        <v>0</v>
      </c>
      <c r="U255">
        <f>ROUND((Source!FY75/100)*((ROUND(Source!AF75*Source!I75, 2)+ROUND(Source!AE75*Source!I75, 2))), 2)</f>
        <v>0</v>
      </c>
      <c r="V255">
        <f>Source!Y75</f>
        <v>0</v>
      </c>
    </row>
    <row r="256" spans="1:26" ht="14.25">
      <c r="A256" s="59"/>
      <c r="B256" s="60"/>
      <c r="C256" s="61" t="s">
        <v>607</v>
      </c>
      <c r="D256" s="62"/>
      <c r="E256" s="63"/>
      <c r="F256" s="64">
        <f>Source!AL75</f>
        <v>90.83</v>
      </c>
      <c r="G256" s="65" t="str">
        <f>Source!DD75</f>
        <v/>
      </c>
      <c r="H256" s="64">
        <f>ROUND(Source!AC75*Source!I75, 2)</f>
        <v>1816.6</v>
      </c>
      <c r="I256" s="65"/>
      <c r="J256" s="65">
        <f>IF(Source!BC75&lt;&gt; 0, Source!BC75, 1)</f>
        <v>1</v>
      </c>
      <c r="K256" s="64">
        <f>Source!P75</f>
        <v>1816.6</v>
      </c>
      <c r="L256" s="67"/>
    </row>
    <row r="257" spans="1:26" ht="15">
      <c r="G257" s="57">
        <f>ROUND(Source!AC75*Source!I75, 2)+ROUND(Source!AF75*Source!I75, 2)+ROUND(Source!AD75*Source!I75, 2)</f>
        <v>1816.6</v>
      </c>
      <c r="H257" s="57"/>
      <c r="J257" s="57">
        <f>Source!O75</f>
        <v>1816.6</v>
      </c>
      <c r="K257" s="57"/>
      <c r="L257" s="58">
        <f>Source!U75</f>
        <v>0</v>
      </c>
      <c r="O257" s="56">
        <f>G257</f>
        <v>1816.6</v>
      </c>
      <c r="P257" s="56">
        <f>J257</f>
        <v>1816.6</v>
      </c>
      <c r="Q257" s="56">
        <f>L257</f>
        <v>0</v>
      </c>
      <c r="W257">
        <f>IF(Source!BI75&lt;=1,G257, 0)</f>
        <v>1816.6</v>
      </c>
      <c r="X257">
        <f>IF(Source!BI75=2,G257, 0)</f>
        <v>0</v>
      </c>
      <c r="Y257">
        <f>IF(Source!BI75=3,G257, 0)</f>
        <v>0</v>
      </c>
      <c r="Z257">
        <f>IF(Source!BI75=4,G257, 0)</f>
        <v>0</v>
      </c>
    </row>
    <row r="258" spans="1:26" ht="92.25">
      <c r="A258" s="47" t="str">
        <f>Source!E76</f>
        <v>47</v>
      </c>
      <c r="B258" s="48" t="s">
        <v>649</v>
      </c>
      <c r="C258" s="44" t="s">
        <v>687</v>
      </c>
      <c r="D258" s="49" t="str">
        <f>Source!H76</f>
        <v>1  ШТ.</v>
      </c>
      <c r="E258" s="10">
        <f>Source!I76</f>
        <v>46</v>
      </c>
      <c r="F258" s="51">
        <f>IF(Source!AK76&lt;&gt; 0, Source!AK76,Source!AL76 + Source!AM76 + Source!AO76)</f>
        <v>8.76</v>
      </c>
      <c r="G258" s="50"/>
      <c r="H258" s="51"/>
      <c r="I258" s="50" t="str">
        <f>Source!BO76</f>
        <v>м10-04-066-7</v>
      </c>
      <c r="J258" s="50"/>
      <c r="K258" s="51"/>
      <c r="L258" s="52"/>
      <c r="S258">
        <f>ROUND((Source!FX76/100)*((ROUND(Source!AF76*Source!I76, 2)+ROUND(Source!AE76*Source!I76, 2))), 2)</f>
        <v>400.73</v>
      </c>
      <c r="T258">
        <f>Source!X76</f>
        <v>11456.84</v>
      </c>
      <c r="U258">
        <f>ROUND((Source!FY76/100)*((ROUND(Source!AF76*Source!I76, 2)+ROUND(Source!AE76*Source!I76, 2))), 2)</f>
        <v>210.91</v>
      </c>
      <c r="V258">
        <f>Source!Y76</f>
        <v>6029.92</v>
      </c>
    </row>
    <row r="259" spans="1:26" ht="14.25">
      <c r="A259" s="47"/>
      <c r="B259" s="48"/>
      <c r="C259" s="44" t="s">
        <v>598</v>
      </c>
      <c r="D259" s="49"/>
      <c r="E259" s="10"/>
      <c r="F259" s="51">
        <f>Source!AO76</f>
        <v>7.97</v>
      </c>
      <c r="G259" s="50" t="str">
        <f>Source!DG76</f>
        <v>)*1,15</v>
      </c>
      <c r="H259" s="51">
        <f>ROUND(Source!AF76*Source!I76, 2)</f>
        <v>421.82</v>
      </c>
      <c r="I259" s="50"/>
      <c r="J259" s="50">
        <f>IF(Source!BA76&lt;&gt; 0, Source!BA76, 1)</f>
        <v>28.59</v>
      </c>
      <c r="K259" s="51">
        <f>Source!S76</f>
        <v>12059.83</v>
      </c>
      <c r="L259" s="52"/>
      <c r="R259">
        <f>H259</f>
        <v>421.82</v>
      </c>
    </row>
    <row r="260" spans="1:26" ht="14.25">
      <c r="A260" s="47"/>
      <c r="B260" s="48"/>
      <c r="C260" s="44" t="s">
        <v>599</v>
      </c>
      <c r="D260" s="49" t="s">
        <v>600</v>
      </c>
      <c r="E260" s="10">
        <f>Source!BZ76</f>
        <v>95</v>
      </c>
      <c r="F260" s="54" t="str">
        <f>CONCATENATE(" )", Source!DL76, Source!FT76, "=", Source!FX76)</f>
        <v xml:space="preserve"> )=95=95</v>
      </c>
      <c r="G260" s="31"/>
      <c r="H260" s="51">
        <f>SUM(S258:S262)</f>
        <v>400.73</v>
      </c>
      <c r="I260" s="55"/>
      <c r="J260" s="44">
        <f>Source!AT76</f>
        <v>95</v>
      </c>
      <c r="K260" s="51">
        <f>SUM(T258:T262)</f>
        <v>11456.84</v>
      </c>
      <c r="L260" s="52"/>
    </row>
    <row r="261" spans="1:26" ht="14.25">
      <c r="A261" s="47"/>
      <c r="B261" s="48"/>
      <c r="C261" s="44" t="s">
        <v>601</v>
      </c>
      <c r="D261" s="49" t="s">
        <v>600</v>
      </c>
      <c r="E261" s="10">
        <f>Source!CA76</f>
        <v>53</v>
      </c>
      <c r="F261" s="54" t="str">
        <f>CONCATENATE(" )", Source!DM76, Source!FU76, "=", Source!FY76)</f>
        <v xml:space="preserve"> )=50=50</v>
      </c>
      <c r="G261" s="31"/>
      <c r="H261" s="51">
        <f>SUM(U258:U262)</f>
        <v>210.91</v>
      </c>
      <c r="I261" s="55"/>
      <c r="J261" s="44">
        <f>Source!AU76</f>
        <v>50</v>
      </c>
      <c r="K261" s="51">
        <f>SUM(V258:V262)</f>
        <v>6029.92</v>
      </c>
      <c r="L261" s="52"/>
    </row>
    <row r="262" spans="1:26" ht="14.25">
      <c r="A262" s="59"/>
      <c r="B262" s="60"/>
      <c r="C262" s="61" t="s">
        <v>602</v>
      </c>
      <c r="D262" s="62" t="s">
        <v>603</v>
      </c>
      <c r="E262" s="63">
        <f>Source!AQ76</f>
        <v>1</v>
      </c>
      <c r="F262" s="64"/>
      <c r="G262" s="65" t="str">
        <f>Source!DI76</f>
        <v>)*1,15</v>
      </c>
      <c r="H262" s="64"/>
      <c r="I262" s="65"/>
      <c r="J262" s="65"/>
      <c r="K262" s="64"/>
      <c r="L262" s="66">
        <f>Source!U76</f>
        <v>52.9</v>
      </c>
    </row>
    <row r="263" spans="1:26" ht="15">
      <c r="G263" s="57">
        <f>ROUND(Source!AC76*Source!I76, 2)+ROUND(Source!AF76*Source!I76, 2)+ROUND(Source!AD76*Source!I76, 2)+SUM(H260:H261)</f>
        <v>1033.46</v>
      </c>
      <c r="H263" s="57"/>
      <c r="J263" s="57">
        <f>Source!O76+SUM(K260:K261)</f>
        <v>29546.590000000004</v>
      </c>
      <c r="K263" s="57"/>
      <c r="L263" s="58">
        <f>Source!U76</f>
        <v>52.9</v>
      </c>
      <c r="O263" s="56">
        <f>G263</f>
        <v>1033.46</v>
      </c>
      <c r="P263" s="56">
        <f>J263</f>
        <v>29546.590000000004</v>
      </c>
      <c r="Q263" s="56">
        <f>L263</f>
        <v>52.9</v>
      </c>
      <c r="W263">
        <f>IF(Source!BI76&lt;=1,G263, 0)</f>
        <v>0</v>
      </c>
      <c r="X263">
        <f>IF(Source!BI76=2,G263, 0)</f>
        <v>1033.46</v>
      </c>
      <c r="Y263">
        <f>IF(Source!BI76=3,G263, 0)</f>
        <v>0</v>
      </c>
      <c r="Z263">
        <f>IF(Source!BI76=4,G263, 0)</f>
        <v>0</v>
      </c>
    </row>
    <row r="264" spans="1:26" ht="71.25">
      <c r="A264" s="47" t="str">
        <f>Source!E77</f>
        <v>48</v>
      </c>
      <c r="B264" s="48" t="str">
        <f>Source!F77</f>
        <v>Счет на оплату № 2364 от 05 августа 2022 г.</v>
      </c>
      <c r="C264" s="44" t="s">
        <v>650</v>
      </c>
      <c r="D264" s="49" t="str">
        <f>Source!H77</f>
        <v>шт.</v>
      </c>
      <c r="E264" s="10">
        <f>Source!I77</f>
        <v>20</v>
      </c>
      <c r="F264" s="51">
        <f>IF(Source!AK77&lt;&gt; 0, Source!AK77,Source!AL77 + Source!AM77 + Source!AO77)</f>
        <v>1200</v>
      </c>
      <c r="G264" s="50"/>
      <c r="H264" s="51"/>
      <c r="I264" s="50" t="str">
        <f>Source!BO77</f>
        <v/>
      </c>
      <c r="J264" s="50"/>
      <c r="K264" s="51"/>
      <c r="L264" s="52"/>
      <c r="S264">
        <f>ROUND((Source!FX77/100)*((ROUND(Source!AF77*Source!I77, 2)+ROUND(Source!AE77*Source!I77, 2))), 2)</f>
        <v>0</v>
      </c>
      <c r="T264">
        <f>Source!X77</f>
        <v>0</v>
      </c>
      <c r="U264">
        <f>ROUND((Source!FY77/100)*((ROUND(Source!AF77*Source!I77, 2)+ROUND(Source!AE77*Source!I77, 2))), 2)</f>
        <v>0</v>
      </c>
      <c r="V264">
        <f>Source!Y77</f>
        <v>0</v>
      </c>
    </row>
    <row r="265" spans="1:26" ht="14.25">
      <c r="A265" s="59"/>
      <c r="B265" s="60"/>
      <c r="C265" s="61" t="s">
        <v>607</v>
      </c>
      <c r="D265" s="62"/>
      <c r="E265" s="63"/>
      <c r="F265" s="64">
        <f>Source!AL77</f>
        <v>1200</v>
      </c>
      <c r="G265" s="65" t="str">
        <f>Source!DD77</f>
        <v/>
      </c>
      <c r="H265" s="64">
        <f>ROUND(Source!AC77*Source!I77, 2)</f>
        <v>24000</v>
      </c>
      <c r="I265" s="65"/>
      <c r="J265" s="65">
        <f>IF(Source!BC77&lt;&gt; 0, Source!BC77, 1)</f>
        <v>1</v>
      </c>
      <c r="K265" s="64">
        <f>Source!P77</f>
        <v>24000</v>
      </c>
      <c r="L265" s="67"/>
    </row>
    <row r="266" spans="1:26" ht="15">
      <c r="G266" s="57">
        <f>ROUND(Source!AC77*Source!I77, 2)+ROUND(Source!AF77*Source!I77, 2)+ROUND(Source!AD77*Source!I77, 2)</f>
        <v>24000</v>
      </c>
      <c r="H266" s="57"/>
      <c r="J266" s="57">
        <f>Source!O77</f>
        <v>24000</v>
      </c>
      <c r="K266" s="57"/>
      <c r="L266" s="58">
        <f>Source!U77</f>
        <v>0</v>
      </c>
      <c r="O266" s="56">
        <f>G266</f>
        <v>24000</v>
      </c>
      <c r="P266" s="56">
        <f>J266</f>
        <v>24000</v>
      </c>
      <c r="Q266" s="56">
        <f>L266</f>
        <v>0</v>
      </c>
      <c r="W266">
        <f>IF(Source!BI77&lt;=1,G266, 0)</f>
        <v>24000</v>
      </c>
      <c r="X266">
        <f>IF(Source!BI77=2,G266, 0)</f>
        <v>0</v>
      </c>
      <c r="Y266">
        <f>IF(Source!BI77=3,G266, 0)</f>
        <v>0</v>
      </c>
      <c r="Z266">
        <f>IF(Source!BI77=4,G266, 0)</f>
        <v>0</v>
      </c>
    </row>
    <row r="267" spans="1:26" ht="71.25">
      <c r="A267" s="47" t="str">
        <f>Source!E78</f>
        <v>49</v>
      </c>
      <c r="B267" s="48" t="str">
        <f>Source!F78</f>
        <v>Счет на оплату № 2364 от 05 августа 2022 г.</v>
      </c>
      <c r="C267" s="44" t="s">
        <v>651</v>
      </c>
      <c r="D267" s="49" t="str">
        <f>Source!H78</f>
        <v>шт.</v>
      </c>
      <c r="E267" s="10">
        <f>Source!I78</f>
        <v>3</v>
      </c>
      <c r="F267" s="51">
        <f>IF(Source!AK78&lt;&gt; 0, Source!AK78,Source!AL78 + Source!AM78 + Source!AO78)</f>
        <v>286.67</v>
      </c>
      <c r="G267" s="50"/>
      <c r="H267" s="51"/>
      <c r="I267" s="50" t="str">
        <f>Source!BO78</f>
        <v/>
      </c>
      <c r="J267" s="50"/>
      <c r="K267" s="51"/>
      <c r="L267" s="52"/>
      <c r="S267">
        <f>ROUND((Source!FX78/100)*((ROUND(Source!AF78*Source!I78, 2)+ROUND(Source!AE78*Source!I78, 2))), 2)</f>
        <v>0</v>
      </c>
      <c r="T267">
        <f>Source!X78</f>
        <v>0</v>
      </c>
      <c r="U267">
        <f>ROUND((Source!FY78/100)*((ROUND(Source!AF78*Source!I78, 2)+ROUND(Source!AE78*Source!I78, 2))), 2)</f>
        <v>0</v>
      </c>
      <c r="V267">
        <f>Source!Y78</f>
        <v>0</v>
      </c>
    </row>
    <row r="268" spans="1:26" ht="14.25">
      <c r="A268" s="59"/>
      <c r="B268" s="60"/>
      <c r="C268" s="61" t="s">
        <v>607</v>
      </c>
      <c r="D268" s="62"/>
      <c r="E268" s="63"/>
      <c r="F268" s="64">
        <f>Source!AL78</f>
        <v>286.67</v>
      </c>
      <c r="G268" s="65" t="str">
        <f>Source!DD78</f>
        <v/>
      </c>
      <c r="H268" s="64">
        <f>ROUND(Source!AC78*Source!I78, 2)</f>
        <v>860.01</v>
      </c>
      <c r="I268" s="65"/>
      <c r="J268" s="65">
        <f>IF(Source!BC78&lt;&gt; 0, Source!BC78, 1)</f>
        <v>1</v>
      </c>
      <c r="K268" s="64">
        <f>Source!P78</f>
        <v>860.01</v>
      </c>
      <c r="L268" s="67"/>
    </row>
    <row r="269" spans="1:26" ht="15">
      <c r="G269" s="57">
        <f>ROUND(Source!AC78*Source!I78, 2)+ROUND(Source!AF78*Source!I78, 2)+ROUND(Source!AD78*Source!I78, 2)</f>
        <v>860.01</v>
      </c>
      <c r="H269" s="57"/>
      <c r="J269" s="57">
        <f>Source!O78</f>
        <v>860.01</v>
      </c>
      <c r="K269" s="57"/>
      <c r="L269" s="58">
        <f>Source!U78</f>
        <v>0</v>
      </c>
      <c r="O269" s="56">
        <f>G269</f>
        <v>860.01</v>
      </c>
      <c r="P269" s="56">
        <f>J269</f>
        <v>860.01</v>
      </c>
      <c r="Q269" s="56">
        <f>L269</f>
        <v>0</v>
      </c>
      <c r="W269">
        <f>IF(Source!BI78&lt;=1,G269, 0)</f>
        <v>860.01</v>
      </c>
      <c r="X269">
        <f>IF(Source!BI78=2,G269, 0)</f>
        <v>0</v>
      </c>
      <c r="Y269">
        <f>IF(Source!BI78=3,G269, 0)</f>
        <v>0</v>
      </c>
      <c r="Z269">
        <f>IF(Source!BI78=4,G269, 0)</f>
        <v>0</v>
      </c>
    </row>
    <row r="270" spans="1:26" ht="71.25">
      <c r="A270" s="47" t="str">
        <f>Source!E79</f>
        <v>50</v>
      </c>
      <c r="B270" s="48" t="str">
        <f>Source!F79</f>
        <v>Счет на оплату № 2364 от 05 августа 2022 г.</v>
      </c>
      <c r="C270" s="44" t="s">
        <v>652</v>
      </c>
      <c r="D270" s="49" t="str">
        <f>Source!H79</f>
        <v>шт.</v>
      </c>
      <c r="E270" s="10">
        <f>Source!I79</f>
        <v>23</v>
      </c>
      <c r="F270" s="51">
        <f>IF(Source!AK79&lt;&gt; 0, Source!AK79,Source!AL79 + Source!AM79 + Source!AO79)</f>
        <v>541.66999999999996</v>
      </c>
      <c r="G270" s="50"/>
      <c r="H270" s="51"/>
      <c r="I270" s="50" t="str">
        <f>Source!BO79</f>
        <v/>
      </c>
      <c r="J270" s="50"/>
      <c r="K270" s="51"/>
      <c r="L270" s="52"/>
      <c r="S270">
        <f>ROUND((Source!FX79/100)*((ROUND(Source!AF79*Source!I79, 2)+ROUND(Source!AE79*Source!I79, 2))), 2)</f>
        <v>0</v>
      </c>
      <c r="T270">
        <f>Source!X79</f>
        <v>0</v>
      </c>
      <c r="U270">
        <f>ROUND((Source!FY79/100)*((ROUND(Source!AF79*Source!I79, 2)+ROUND(Source!AE79*Source!I79, 2))), 2)</f>
        <v>0</v>
      </c>
      <c r="V270">
        <f>Source!Y79</f>
        <v>0</v>
      </c>
    </row>
    <row r="271" spans="1:26" ht="14.25">
      <c r="A271" s="59"/>
      <c r="B271" s="60"/>
      <c r="C271" s="61" t="s">
        <v>607</v>
      </c>
      <c r="D271" s="62"/>
      <c r="E271" s="63"/>
      <c r="F271" s="64">
        <f>Source!AL79</f>
        <v>541.66999999999996</v>
      </c>
      <c r="G271" s="65" t="str">
        <f>Source!DD79</f>
        <v/>
      </c>
      <c r="H271" s="64">
        <f>ROUND(Source!AC79*Source!I79, 2)</f>
        <v>12458.41</v>
      </c>
      <c r="I271" s="65"/>
      <c r="J271" s="65">
        <f>IF(Source!BC79&lt;&gt; 0, Source!BC79, 1)</f>
        <v>1</v>
      </c>
      <c r="K271" s="64">
        <f>Source!P79</f>
        <v>12458.41</v>
      </c>
      <c r="L271" s="67"/>
    </row>
    <row r="272" spans="1:26" ht="15">
      <c r="G272" s="57">
        <f>ROUND(Source!AC79*Source!I79, 2)+ROUND(Source!AF79*Source!I79, 2)+ROUND(Source!AD79*Source!I79, 2)</f>
        <v>12458.41</v>
      </c>
      <c r="H272" s="57"/>
      <c r="J272" s="57">
        <f>Source!O79</f>
        <v>12458.41</v>
      </c>
      <c r="K272" s="57"/>
      <c r="L272" s="58">
        <f>Source!U79</f>
        <v>0</v>
      </c>
      <c r="O272" s="56">
        <f>G272</f>
        <v>12458.41</v>
      </c>
      <c r="P272" s="56">
        <f>J272</f>
        <v>12458.41</v>
      </c>
      <c r="Q272" s="56">
        <f>L272</f>
        <v>0</v>
      </c>
      <c r="W272">
        <f>IF(Source!BI79&lt;=1,G272, 0)</f>
        <v>12458.41</v>
      </c>
      <c r="X272">
        <f>IF(Source!BI79=2,G272, 0)</f>
        <v>0</v>
      </c>
      <c r="Y272">
        <f>IF(Source!BI79=3,G272, 0)</f>
        <v>0</v>
      </c>
      <c r="Z272">
        <f>IF(Source!BI79=4,G272, 0)</f>
        <v>0</v>
      </c>
    </row>
    <row r="273" spans="1:26" ht="71.25">
      <c r="A273" s="47" t="str">
        <f>Source!E80</f>
        <v>51</v>
      </c>
      <c r="B273" s="48" t="str">
        <f>Source!F80</f>
        <v>Счет на оплату № 2364 от 05 августа 2022 г.</v>
      </c>
      <c r="C273" s="44" t="s">
        <v>653</v>
      </c>
      <c r="D273" s="49" t="str">
        <f>Source!H80</f>
        <v>шт.</v>
      </c>
      <c r="E273" s="10">
        <f>Source!I80</f>
        <v>24</v>
      </c>
      <c r="F273" s="51">
        <f>IF(Source!AK80&lt;&gt; 0, Source!AK80,Source!AL80 + Source!AM80 + Source!AO80)</f>
        <v>33.840000000000003</v>
      </c>
      <c r="G273" s="50"/>
      <c r="H273" s="51"/>
      <c r="I273" s="50" t="str">
        <f>Source!BO80</f>
        <v/>
      </c>
      <c r="J273" s="50"/>
      <c r="K273" s="51"/>
      <c r="L273" s="52"/>
      <c r="S273">
        <f>ROUND((Source!FX80/100)*((ROUND(Source!AF80*Source!I80, 2)+ROUND(Source!AE80*Source!I80, 2))), 2)</f>
        <v>0</v>
      </c>
      <c r="T273">
        <f>Source!X80</f>
        <v>0</v>
      </c>
      <c r="U273">
        <f>ROUND((Source!FY80/100)*((ROUND(Source!AF80*Source!I80, 2)+ROUND(Source!AE80*Source!I80, 2))), 2)</f>
        <v>0</v>
      </c>
      <c r="V273">
        <f>Source!Y80</f>
        <v>0</v>
      </c>
    </row>
    <row r="274" spans="1:26" ht="14.25">
      <c r="A274" s="59"/>
      <c r="B274" s="60"/>
      <c r="C274" s="61" t="s">
        <v>607</v>
      </c>
      <c r="D274" s="62"/>
      <c r="E274" s="63"/>
      <c r="F274" s="64">
        <f>Source!AL80</f>
        <v>33.840000000000003</v>
      </c>
      <c r="G274" s="65" t="str">
        <f>Source!DD80</f>
        <v/>
      </c>
      <c r="H274" s="64">
        <f>ROUND(Source!AC80*Source!I80, 2)</f>
        <v>812.16</v>
      </c>
      <c r="I274" s="65"/>
      <c r="J274" s="65">
        <f>IF(Source!BC80&lt;&gt; 0, Source!BC80, 1)</f>
        <v>1</v>
      </c>
      <c r="K274" s="64">
        <f>Source!P80</f>
        <v>812.16</v>
      </c>
      <c r="L274" s="67"/>
    </row>
    <row r="275" spans="1:26" ht="15">
      <c r="G275" s="57">
        <f>ROUND(Source!AC80*Source!I80, 2)+ROUND(Source!AF80*Source!I80, 2)+ROUND(Source!AD80*Source!I80, 2)</f>
        <v>812.16</v>
      </c>
      <c r="H275" s="57"/>
      <c r="J275" s="57">
        <f>Source!O80</f>
        <v>812.16</v>
      </c>
      <c r="K275" s="57"/>
      <c r="L275" s="58">
        <f>Source!U80</f>
        <v>0</v>
      </c>
      <c r="O275" s="56">
        <f>G275</f>
        <v>812.16</v>
      </c>
      <c r="P275" s="56">
        <f>J275</f>
        <v>812.16</v>
      </c>
      <c r="Q275" s="56">
        <f>L275</f>
        <v>0</v>
      </c>
      <c r="W275">
        <f>IF(Source!BI80&lt;=1,G275, 0)</f>
        <v>812.16</v>
      </c>
      <c r="X275">
        <f>IF(Source!BI80=2,G275, 0)</f>
        <v>0</v>
      </c>
      <c r="Y275">
        <f>IF(Source!BI80=3,G275, 0)</f>
        <v>0</v>
      </c>
      <c r="Z275">
        <f>IF(Source!BI80=4,G275, 0)</f>
        <v>0</v>
      </c>
    </row>
    <row r="276" spans="1:26" ht="92.25">
      <c r="A276" s="47" t="str">
        <f>Source!E81</f>
        <v>52</v>
      </c>
      <c r="B276" s="48" t="s">
        <v>654</v>
      </c>
      <c r="C276" s="44" t="s">
        <v>688</v>
      </c>
      <c r="D276" s="49" t="str">
        <f>Source!H81</f>
        <v>1 разъем</v>
      </c>
      <c r="E276" s="10">
        <f>Source!I81</f>
        <v>66</v>
      </c>
      <c r="F276" s="51">
        <f>IF(Source!AK81&lt;&gt; 0, Source!AK81,Source!AL81 + Source!AM81 + Source!AO81)</f>
        <v>1.97</v>
      </c>
      <c r="G276" s="50"/>
      <c r="H276" s="51"/>
      <c r="I276" s="50" t="str">
        <f>Source!BO81</f>
        <v>м11-04-028-1</v>
      </c>
      <c r="J276" s="50"/>
      <c r="K276" s="51"/>
      <c r="L276" s="52"/>
      <c r="S276">
        <f>ROUND((Source!FX81/100)*((ROUND(Source!AF81*Source!I81, 2)+ROUND(Source!AE81*Source!I81, 2))), 2)</f>
        <v>139.19</v>
      </c>
      <c r="T276">
        <f>Source!X81</f>
        <v>3979.56</v>
      </c>
      <c r="U276">
        <f>ROUND((Source!FY81/100)*((ROUND(Source!AF81*Source!I81, 2)+ROUND(Source!AE81*Source!I81, 2))), 2)</f>
        <v>73.260000000000005</v>
      </c>
      <c r="V276">
        <f>Source!Y81</f>
        <v>2094.5100000000002</v>
      </c>
    </row>
    <row r="277" spans="1:26" ht="14.25">
      <c r="A277" s="47"/>
      <c r="B277" s="48"/>
      <c r="C277" s="44" t="s">
        <v>598</v>
      </c>
      <c r="D277" s="49"/>
      <c r="E277" s="10"/>
      <c r="F277" s="51">
        <f>Source!AO81</f>
        <v>1.93</v>
      </c>
      <c r="G277" s="50" t="str">
        <f>Source!DG81</f>
        <v>)*1,15</v>
      </c>
      <c r="H277" s="51">
        <f>ROUND(Source!AF81*Source!I81, 2)</f>
        <v>146.52000000000001</v>
      </c>
      <c r="I277" s="50"/>
      <c r="J277" s="50">
        <f>IF(Source!BA81&lt;&gt; 0, Source!BA81, 1)</f>
        <v>28.59</v>
      </c>
      <c r="K277" s="51">
        <f>Source!S81</f>
        <v>4189.01</v>
      </c>
      <c r="L277" s="52"/>
      <c r="R277">
        <f>H277</f>
        <v>146.52000000000001</v>
      </c>
    </row>
    <row r="278" spans="1:26" ht="14.25">
      <c r="A278" s="47"/>
      <c r="B278" s="48"/>
      <c r="C278" s="44" t="s">
        <v>599</v>
      </c>
      <c r="D278" s="49" t="s">
        <v>600</v>
      </c>
      <c r="E278" s="10">
        <f>Source!BZ81</f>
        <v>90</v>
      </c>
      <c r="F278" s="54" t="str">
        <f>CONCATENATE(" )", Source!DL81, Source!FT81, "=", Source!FX81)</f>
        <v xml:space="preserve"> )=95=95</v>
      </c>
      <c r="G278" s="31"/>
      <c r="H278" s="51">
        <f>SUM(S276:S280)</f>
        <v>139.19</v>
      </c>
      <c r="I278" s="55"/>
      <c r="J278" s="44">
        <f>Source!AT81</f>
        <v>95</v>
      </c>
      <c r="K278" s="51">
        <f>SUM(T276:T280)</f>
        <v>3979.56</v>
      </c>
      <c r="L278" s="52"/>
    </row>
    <row r="279" spans="1:26" ht="14.25">
      <c r="A279" s="47"/>
      <c r="B279" s="48"/>
      <c r="C279" s="44" t="s">
        <v>601</v>
      </c>
      <c r="D279" s="49" t="s">
        <v>600</v>
      </c>
      <c r="E279" s="10">
        <f>Source!CA81</f>
        <v>46</v>
      </c>
      <c r="F279" s="54" t="str">
        <f>CONCATENATE(" )", Source!DM81, Source!FU81, "=", Source!FY81)</f>
        <v xml:space="preserve"> )=50=50</v>
      </c>
      <c r="G279" s="31"/>
      <c r="H279" s="51">
        <f>SUM(U276:U280)</f>
        <v>73.260000000000005</v>
      </c>
      <c r="I279" s="55"/>
      <c r="J279" s="44">
        <f>Source!AU81</f>
        <v>50</v>
      </c>
      <c r="K279" s="51">
        <f>SUM(V276:V280)</f>
        <v>2094.5100000000002</v>
      </c>
      <c r="L279" s="52"/>
    </row>
    <row r="280" spans="1:26" ht="14.25">
      <c r="A280" s="59"/>
      <c r="B280" s="60"/>
      <c r="C280" s="61" t="s">
        <v>602</v>
      </c>
      <c r="D280" s="62" t="s">
        <v>603</v>
      </c>
      <c r="E280" s="63">
        <f>Source!AQ81</f>
        <v>0.22</v>
      </c>
      <c r="F280" s="64"/>
      <c r="G280" s="65" t="str">
        <f>Source!DI81</f>
        <v>)*1,15</v>
      </c>
      <c r="H280" s="64"/>
      <c r="I280" s="65"/>
      <c r="J280" s="65"/>
      <c r="K280" s="64"/>
      <c r="L280" s="66">
        <f>Source!U81</f>
        <v>16.698</v>
      </c>
    </row>
    <row r="281" spans="1:26" ht="15">
      <c r="G281" s="57">
        <f>ROUND(Source!AC81*Source!I81, 2)+ROUND(Source!AF81*Source!I81, 2)+ROUND(Source!AD81*Source!I81, 2)+SUM(H278:H279)</f>
        <v>358.97</v>
      </c>
      <c r="H281" s="57"/>
      <c r="J281" s="57">
        <f>Source!O81+SUM(K278:K279)</f>
        <v>10263.08</v>
      </c>
      <c r="K281" s="57"/>
      <c r="L281" s="58">
        <f>Source!U81</f>
        <v>16.698</v>
      </c>
      <c r="O281" s="56">
        <f>G281</f>
        <v>358.97</v>
      </c>
      <c r="P281" s="56">
        <f>J281</f>
        <v>10263.08</v>
      </c>
      <c r="Q281" s="56">
        <f>L281</f>
        <v>16.698</v>
      </c>
      <c r="W281">
        <f>IF(Source!BI81&lt;=1,G281, 0)</f>
        <v>0</v>
      </c>
      <c r="X281">
        <f>IF(Source!BI81=2,G281, 0)</f>
        <v>358.97</v>
      </c>
      <c r="Y281">
        <f>IF(Source!BI81=3,G281, 0)</f>
        <v>0</v>
      </c>
      <c r="Z281">
        <f>IF(Source!BI81=4,G281, 0)</f>
        <v>0</v>
      </c>
    </row>
    <row r="282" spans="1:26" ht="71.25">
      <c r="A282" s="47" t="str">
        <f>Source!E82</f>
        <v>53</v>
      </c>
      <c r="B282" s="48" t="str">
        <f>Source!F82</f>
        <v>Счет на оплату № 2364 от 05 августа 2022 г.</v>
      </c>
      <c r="C282" s="44" t="s">
        <v>655</v>
      </c>
      <c r="D282" s="49" t="str">
        <f>Source!H82</f>
        <v>шт.</v>
      </c>
      <c r="E282" s="10">
        <f>Source!I82</f>
        <v>66</v>
      </c>
      <c r="F282" s="51">
        <f>IF(Source!AK82&lt;&gt; 0, Source!AK82,Source!AL82 + Source!AM82 + Source!AO82)</f>
        <v>36.67</v>
      </c>
      <c r="G282" s="50"/>
      <c r="H282" s="51"/>
      <c r="I282" s="50" t="str">
        <f>Source!BO82</f>
        <v/>
      </c>
      <c r="J282" s="50"/>
      <c r="K282" s="51"/>
      <c r="L282" s="52"/>
      <c r="S282">
        <f>ROUND((Source!FX82/100)*((ROUND(Source!AF82*Source!I82, 2)+ROUND(Source!AE82*Source!I82, 2))), 2)</f>
        <v>0</v>
      </c>
      <c r="T282">
        <f>Source!X82</f>
        <v>0</v>
      </c>
      <c r="U282">
        <f>ROUND((Source!FY82/100)*((ROUND(Source!AF82*Source!I82, 2)+ROUND(Source!AE82*Source!I82, 2))), 2)</f>
        <v>0</v>
      </c>
      <c r="V282">
        <f>Source!Y82</f>
        <v>0</v>
      </c>
    </row>
    <row r="283" spans="1:26" ht="14.25">
      <c r="A283" s="59"/>
      <c r="B283" s="60"/>
      <c r="C283" s="61" t="s">
        <v>607</v>
      </c>
      <c r="D283" s="62"/>
      <c r="E283" s="63"/>
      <c r="F283" s="64">
        <f>Source!AL82</f>
        <v>36.67</v>
      </c>
      <c r="G283" s="65" t="str">
        <f>Source!DD82</f>
        <v/>
      </c>
      <c r="H283" s="64">
        <f>ROUND(Source!AC82*Source!I82, 2)</f>
        <v>2420.2199999999998</v>
      </c>
      <c r="I283" s="65"/>
      <c r="J283" s="65">
        <f>IF(Source!BC82&lt;&gt; 0, Source!BC82, 1)</f>
        <v>1</v>
      </c>
      <c r="K283" s="64">
        <f>Source!P82</f>
        <v>2420.2199999999998</v>
      </c>
      <c r="L283" s="67"/>
    </row>
    <row r="284" spans="1:26" ht="15">
      <c r="G284" s="57">
        <f>ROUND(Source!AC82*Source!I82, 2)+ROUND(Source!AF82*Source!I82, 2)+ROUND(Source!AD82*Source!I82, 2)</f>
        <v>2420.2199999999998</v>
      </c>
      <c r="H284" s="57"/>
      <c r="J284" s="57">
        <f>Source!O82</f>
        <v>2420.2199999999998</v>
      </c>
      <c r="K284" s="57"/>
      <c r="L284" s="58">
        <f>Source!U82</f>
        <v>0</v>
      </c>
      <c r="O284" s="56">
        <f>G284</f>
        <v>2420.2199999999998</v>
      </c>
      <c r="P284" s="56">
        <f>J284</f>
        <v>2420.2199999999998</v>
      </c>
      <c r="Q284" s="56">
        <f>L284</f>
        <v>0</v>
      </c>
      <c r="W284">
        <f>IF(Source!BI82&lt;=1,G284, 0)</f>
        <v>2420.2199999999998</v>
      </c>
      <c r="X284">
        <f>IF(Source!BI82=2,G284, 0)</f>
        <v>0</v>
      </c>
      <c r="Y284">
        <f>IF(Source!BI82=3,G284, 0)</f>
        <v>0</v>
      </c>
      <c r="Z284">
        <f>IF(Source!BI82=4,G284, 0)</f>
        <v>0</v>
      </c>
    </row>
    <row r="285" spans="1:26" ht="71.25">
      <c r="A285" s="47" t="str">
        <f>Source!E83</f>
        <v>54</v>
      </c>
      <c r="B285" s="48" t="str">
        <f>Source!F83</f>
        <v>Счет на оплату № 2364 от 05 августа 2022 г.</v>
      </c>
      <c r="C285" s="44" t="s">
        <v>656</v>
      </c>
      <c r="D285" s="49" t="str">
        <f>Source!H83</f>
        <v>шт.</v>
      </c>
      <c r="E285" s="10">
        <f>Source!I83</f>
        <v>5</v>
      </c>
      <c r="F285" s="51">
        <f>IF(Source!AK83&lt;&gt; 0, Source!AK83,Source!AL83 + Source!AM83 + Source!AO83)</f>
        <v>41.67</v>
      </c>
      <c r="G285" s="50"/>
      <c r="H285" s="51"/>
      <c r="I285" s="50" t="str">
        <f>Source!BO83</f>
        <v/>
      </c>
      <c r="J285" s="50"/>
      <c r="K285" s="51"/>
      <c r="L285" s="52"/>
      <c r="S285">
        <f>ROUND((Source!FX83/100)*((ROUND(Source!AF83*Source!I83, 2)+ROUND(Source!AE83*Source!I83, 2))), 2)</f>
        <v>0</v>
      </c>
      <c r="T285">
        <f>Source!X83</f>
        <v>0</v>
      </c>
      <c r="U285">
        <f>ROUND((Source!FY83/100)*((ROUND(Source!AF83*Source!I83, 2)+ROUND(Source!AE83*Source!I83, 2))), 2)</f>
        <v>0</v>
      </c>
      <c r="V285">
        <f>Source!Y83</f>
        <v>0</v>
      </c>
    </row>
    <row r="286" spans="1:26" ht="14.25">
      <c r="A286" s="59"/>
      <c r="B286" s="60"/>
      <c r="C286" s="61" t="s">
        <v>607</v>
      </c>
      <c r="D286" s="62"/>
      <c r="E286" s="63"/>
      <c r="F286" s="64">
        <f>Source!AL83</f>
        <v>41.67</v>
      </c>
      <c r="G286" s="65" t="str">
        <f>Source!DD83</f>
        <v/>
      </c>
      <c r="H286" s="64">
        <f>ROUND(Source!AC83*Source!I83, 2)</f>
        <v>208.35</v>
      </c>
      <c r="I286" s="65"/>
      <c r="J286" s="65">
        <f>IF(Source!BC83&lt;&gt; 0, Source!BC83, 1)</f>
        <v>1</v>
      </c>
      <c r="K286" s="64">
        <f>Source!P83</f>
        <v>208.35</v>
      </c>
      <c r="L286" s="67"/>
    </row>
    <row r="287" spans="1:26" ht="15">
      <c r="G287" s="57">
        <f>ROUND(Source!AC83*Source!I83, 2)+ROUND(Source!AF83*Source!I83, 2)+ROUND(Source!AD83*Source!I83, 2)</f>
        <v>208.35</v>
      </c>
      <c r="H287" s="57"/>
      <c r="J287" s="57">
        <f>Source!O83</f>
        <v>208.35</v>
      </c>
      <c r="K287" s="57"/>
      <c r="L287" s="58">
        <f>Source!U83</f>
        <v>0</v>
      </c>
      <c r="O287" s="56">
        <f>G287</f>
        <v>208.35</v>
      </c>
      <c r="P287" s="56">
        <f>J287</f>
        <v>208.35</v>
      </c>
      <c r="Q287" s="56">
        <f>L287</f>
        <v>0</v>
      </c>
      <c r="W287">
        <f>IF(Source!BI83&lt;=1,G287, 0)</f>
        <v>208.35</v>
      </c>
      <c r="X287">
        <f>IF(Source!BI83=2,G287, 0)</f>
        <v>0</v>
      </c>
      <c r="Y287">
        <f>IF(Source!BI83=3,G287, 0)</f>
        <v>0</v>
      </c>
      <c r="Z287">
        <f>IF(Source!BI83=4,G287, 0)</f>
        <v>0</v>
      </c>
    </row>
    <row r="288" spans="1:26" ht="92.25">
      <c r="A288" s="47" t="str">
        <f>Source!E84</f>
        <v>55</v>
      </c>
      <c r="B288" s="48" t="s">
        <v>654</v>
      </c>
      <c r="C288" s="44" t="s">
        <v>688</v>
      </c>
      <c r="D288" s="49" t="str">
        <f>Source!H84</f>
        <v>1 разъем</v>
      </c>
      <c r="E288" s="10">
        <f>Source!I84</f>
        <v>150</v>
      </c>
      <c r="F288" s="51">
        <f>IF(Source!AK84&lt;&gt; 0, Source!AK84,Source!AL84 + Source!AM84 + Source!AO84)</f>
        <v>1.97</v>
      </c>
      <c r="G288" s="50"/>
      <c r="H288" s="51"/>
      <c r="I288" s="50" t="str">
        <f>Source!BO84</f>
        <v>м11-04-028-1</v>
      </c>
      <c r="J288" s="50"/>
      <c r="K288" s="51"/>
      <c r="L288" s="52"/>
      <c r="S288">
        <f>ROUND((Source!FX84/100)*((ROUND(Source!AF84*Source!I84, 2)+ROUND(Source!AE84*Source!I84, 2))), 2)</f>
        <v>316.35000000000002</v>
      </c>
      <c r="T288">
        <f>Source!X84</f>
        <v>9044.4500000000007</v>
      </c>
      <c r="U288">
        <f>ROUND((Source!FY84/100)*((ROUND(Source!AF84*Source!I84, 2)+ROUND(Source!AE84*Source!I84, 2))), 2)</f>
        <v>166.5</v>
      </c>
      <c r="V288">
        <f>Source!Y84</f>
        <v>4760.24</v>
      </c>
    </row>
    <row r="289" spans="1:26" ht="14.25">
      <c r="A289" s="47"/>
      <c r="B289" s="48"/>
      <c r="C289" s="44" t="s">
        <v>598</v>
      </c>
      <c r="D289" s="49"/>
      <c r="E289" s="10"/>
      <c r="F289" s="51">
        <f>Source!AO84</f>
        <v>1.93</v>
      </c>
      <c r="G289" s="50" t="str">
        <f>Source!DG84</f>
        <v>)*1,15</v>
      </c>
      <c r="H289" s="51">
        <f>ROUND(Source!AF84*Source!I84, 2)</f>
        <v>333</v>
      </c>
      <c r="I289" s="50"/>
      <c r="J289" s="50">
        <f>IF(Source!BA84&lt;&gt; 0, Source!BA84, 1)</f>
        <v>28.59</v>
      </c>
      <c r="K289" s="51">
        <f>Source!S84</f>
        <v>9520.4699999999993</v>
      </c>
      <c r="L289" s="52"/>
      <c r="R289">
        <f>H289</f>
        <v>333</v>
      </c>
    </row>
    <row r="290" spans="1:26" ht="14.25">
      <c r="A290" s="47"/>
      <c r="B290" s="48"/>
      <c r="C290" s="44" t="s">
        <v>599</v>
      </c>
      <c r="D290" s="49" t="s">
        <v>600</v>
      </c>
      <c r="E290" s="10">
        <f>Source!BZ84</f>
        <v>90</v>
      </c>
      <c r="F290" s="54" t="str">
        <f>CONCATENATE(" )", Source!DL84, Source!FT84, "=", Source!FX84)</f>
        <v xml:space="preserve"> )=95=95</v>
      </c>
      <c r="G290" s="31"/>
      <c r="H290" s="51">
        <f>SUM(S288:S292)</f>
        <v>316.35000000000002</v>
      </c>
      <c r="I290" s="55"/>
      <c r="J290" s="44">
        <f>Source!AT84</f>
        <v>95</v>
      </c>
      <c r="K290" s="51">
        <f>SUM(T288:T292)</f>
        <v>9044.4500000000007</v>
      </c>
      <c r="L290" s="52"/>
    </row>
    <row r="291" spans="1:26" ht="14.25">
      <c r="A291" s="47"/>
      <c r="B291" s="48"/>
      <c r="C291" s="44" t="s">
        <v>601</v>
      </c>
      <c r="D291" s="49" t="s">
        <v>600</v>
      </c>
      <c r="E291" s="10">
        <f>Source!CA84</f>
        <v>46</v>
      </c>
      <c r="F291" s="54" t="str">
        <f>CONCATENATE(" )", Source!DM84, Source!FU84, "=", Source!FY84)</f>
        <v xml:space="preserve"> )=50=50</v>
      </c>
      <c r="G291" s="31"/>
      <c r="H291" s="51">
        <f>SUM(U288:U292)</f>
        <v>166.5</v>
      </c>
      <c r="I291" s="55"/>
      <c r="J291" s="44">
        <f>Source!AU84</f>
        <v>50</v>
      </c>
      <c r="K291" s="51">
        <f>SUM(V288:V292)</f>
        <v>4760.24</v>
      </c>
      <c r="L291" s="52"/>
    </row>
    <row r="292" spans="1:26" ht="14.25">
      <c r="A292" s="59"/>
      <c r="B292" s="60"/>
      <c r="C292" s="61" t="s">
        <v>602</v>
      </c>
      <c r="D292" s="62" t="s">
        <v>603</v>
      </c>
      <c r="E292" s="63">
        <f>Source!AQ84</f>
        <v>0.22</v>
      </c>
      <c r="F292" s="64"/>
      <c r="G292" s="65" t="str">
        <f>Source!DI84</f>
        <v>)*1,15</v>
      </c>
      <c r="H292" s="64"/>
      <c r="I292" s="65"/>
      <c r="J292" s="65"/>
      <c r="K292" s="64"/>
      <c r="L292" s="66">
        <f>Source!U84</f>
        <v>37.950000000000003</v>
      </c>
    </row>
    <row r="293" spans="1:26" ht="15">
      <c r="G293" s="57">
        <f>ROUND(Source!AC84*Source!I84, 2)+ROUND(Source!AF84*Source!I84, 2)+ROUND(Source!AD84*Source!I84, 2)+SUM(H290:H291)</f>
        <v>815.85</v>
      </c>
      <c r="H293" s="57"/>
      <c r="J293" s="57">
        <f>Source!O84+SUM(K290:K291)</f>
        <v>23325.16</v>
      </c>
      <c r="K293" s="57"/>
      <c r="L293" s="58">
        <f>Source!U84</f>
        <v>37.950000000000003</v>
      </c>
      <c r="O293" s="56">
        <f>G293</f>
        <v>815.85</v>
      </c>
      <c r="P293" s="56">
        <f>J293</f>
        <v>23325.16</v>
      </c>
      <c r="Q293" s="56">
        <f>L293</f>
        <v>37.950000000000003</v>
      </c>
      <c r="W293">
        <f>IF(Source!BI84&lt;=1,G293, 0)</f>
        <v>0</v>
      </c>
      <c r="X293">
        <f>IF(Source!BI84=2,G293, 0)</f>
        <v>815.85</v>
      </c>
      <c r="Y293">
        <f>IF(Source!BI84=3,G293, 0)</f>
        <v>0</v>
      </c>
      <c r="Z293">
        <f>IF(Source!BI84=4,G293, 0)</f>
        <v>0</v>
      </c>
    </row>
    <row r="294" spans="1:26" ht="71.25">
      <c r="A294" s="47" t="str">
        <f>Source!E85</f>
        <v>56</v>
      </c>
      <c r="B294" s="48" t="str">
        <f>Source!F85</f>
        <v>Счет на оплату № 2364 от 05 августа 2022 г.</v>
      </c>
      <c r="C294" s="44" t="s">
        <v>657</v>
      </c>
      <c r="D294" s="49" t="str">
        <f>Source!H85</f>
        <v>шт.</v>
      </c>
      <c r="E294" s="10">
        <f>Source!I85</f>
        <v>150</v>
      </c>
      <c r="F294" s="51">
        <f>IF(Source!AK85&lt;&gt; 0, Source!AK85,Source!AL85 + Source!AM85 + Source!AO85)</f>
        <v>3.33</v>
      </c>
      <c r="G294" s="50"/>
      <c r="H294" s="51"/>
      <c r="I294" s="50" t="str">
        <f>Source!BO85</f>
        <v/>
      </c>
      <c r="J294" s="50"/>
      <c r="K294" s="51"/>
      <c r="L294" s="52"/>
      <c r="S294">
        <f>ROUND((Source!FX85/100)*((ROUND(Source!AF85*Source!I85, 2)+ROUND(Source!AE85*Source!I85, 2))), 2)</f>
        <v>0</v>
      </c>
      <c r="T294">
        <f>Source!X85</f>
        <v>0</v>
      </c>
      <c r="U294">
        <f>ROUND((Source!FY85/100)*((ROUND(Source!AF85*Source!I85, 2)+ROUND(Source!AE85*Source!I85, 2))), 2)</f>
        <v>0</v>
      </c>
      <c r="V294">
        <f>Source!Y85</f>
        <v>0</v>
      </c>
    </row>
    <row r="295" spans="1:26" ht="14.25">
      <c r="A295" s="59"/>
      <c r="B295" s="60"/>
      <c r="C295" s="61" t="s">
        <v>607</v>
      </c>
      <c r="D295" s="62"/>
      <c r="E295" s="63"/>
      <c r="F295" s="64">
        <f>Source!AL85</f>
        <v>3.33</v>
      </c>
      <c r="G295" s="65" t="str">
        <f>Source!DD85</f>
        <v/>
      </c>
      <c r="H295" s="64">
        <f>ROUND(Source!AC85*Source!I85, 2)</f>
        <v>499.5</v>
      </c>
      <c r="I295" s="65"/>
      <c r="J295" s="65">
        <f>IF(Source!BC85&lt;&gt; 0, Source!BC85, 1)</f>
        <v>1</v>
      </c>
      <c r="K295" s="64">
        <f>Source!P85</f>
        <v>499.5</v>
      </c>
      <c r="L295" s="67"/>
    </row>
    <row r="296" spans="1:26" ht="15">
      <c r="G296" s="57">
        <f>ROUND(Source!AC85*Source!I85, 2)+ROUND(Source!AF85*Source!I85, 2)+ROUND(Source!AD85*Source!I85, 2)</f>
        <v>499.5</v>
      </c>
      <c r="H296" s="57"/>
      <c r="J296" s="57">
        <f>Source!O85</f>
        <v>499.5</v>
      </c>
      <c r="K296" s="57"/>
      <c r="L296" s="58">
        <f>Source!U85</f>
        <v>0</v>
      </c>
      <c r="O296" s="56">
        <f>G296</f>
        <v>499.5</v>
      </c>
      <c r="P296" s="56">
        <f>J296</f>
        <v>499.5</v>
      </c>
      <c r="Q296" s="56">
        <f>L296</f>
        <v>0</v>
      </c>
      <c r="W296">
        <f>IF(Source!BI85&lt;=1,G296, 0)</f>
        <v>499.5</v>
      </c>
      <c r="X296">
        <f>IF(Source!BI85=2,G296, 0)</f>
        <v>0</v>
      </c>
      <c r="Y296">
        <f>IF(Source!BI85=3,G296, 0)</f>
        <v>0</v>
      </c>
      <c r="Z296">
        <f>IF(Source!BI85=4,G296, 0)</f>
        <v>0</v>
      </c>
    </row>
    <row r="297" spans="1:26" ht="92.25">
      <c r="A297" s="47" t="str">
        <f>Source!E86</f>
        <v>57</v>
      </c>
      <c r="B297" s="48" t="s">
        <v>622</v>
      </c>
      <c r="C297" s="44" t="s">
        <v>678</v>
      </c>
      <c r="D297" s="49" t="str">
        <f>Source!H86</f>
        <v>1  ШТ.</v>
      </c>
      <c r="E297" s="10">
        <f>Source!I86</f>
        <v>11</v>
      </c>
      <c r="F297" s="51">
        <f>IF(Source!AK86&lt;&gt; 0, Source!AK86,Source!AL86 + Source!AM86 + Source!AO86)</f>
        <v>1.06</v>
      </c>
      <c r="G297" s="50"/>
      <c r="H297" s="51"/>
      <c r="I297" s="50" t="str">
        <f>Source!BO86</f>
        <v>м10-01-001-13</v>
      </c>
      <c r="J297" s="50"/>
      <c r="K297" s="51"/>
      <c r="L297" s="52"/>
      <c r="S297">
        <f>ROUND((Source!FX86/100)*((ROUND(Source!AF86*Source!I86, 2)+ROUND(Source!AE86*Source!I86, 2))), 2)</f>
        <v>12.54</v>
      </c>
      <c r="T297">
        <f>Source!X86</f>
        <v>358.52</v>
      </c>
      <c r="U297">
        <f>ROUND((Source!FY86/100)*((ROUND(Source!AF86*Source!I86, 2)+ROUND(Source!AE86*Source!I86, 2))), 2)</f>
        <v>6.6</v>
      </c>
      <c r="V297">
        <f>Source!Y86</f>
        <v>188.7</v>
      </c>
    </row>
    <row r="298" spans="1:26" ht="14.25">
      <c r="A298" s="47"/>
      <c r="B298" s="48"/>
      <c r="C298" s="44" t="s">
        <v>598</v>
      </c>
      <c r="D298" s="49"/>
      <c r="E298" s="10"/>
      <c r="F298" s="51">
        <f>Source!AO86</f>
        <v>1.04</v>
      </c>
      <c r="G298" s="50" t="str">
        <f>Source!DG86</f>
        <v>)*1,15</v>
      </c>
      <c r="H298" s="51">
        <f>ROUND(Source!AF86*Source!I86, 2)</f>
        <v>13.2</v>
      </c>
      <c r="I298" s="50"/>
      <c r="J298" s="50">
        <f>IF(Source!BA86&lt;&gt; 0, Source!BA86, 1)</f>
        <v>28.59</v>
      </c>
      <c r="K298" s="51">
        <f>Source!S86</f>
        <v>377.39</v>
      </c>
      <c r="L298" s="52"/>
      <c r="R298">
        <f>H298</f>
        <v>13.2</v>
      </c>
    </row>
    <row r="299" spans="1:26" ht="14.25">
      <c r="A299" s="47"/>
      <c r="B299" s="48"/>
      <c r="C299" s="44" t="s">
        <v>599</v>
      </c>
      <c r="D299" s="49" t="s">
        <v>600</v>
      </c>
      <c r="E299" s="10">
        <f>Source!BZ86</f>
        <v>90</v>
      </c>
      <c r="F299" s="54" t="str">
        <f>CONCATENATE(" )", Source!DL86, Source!FT86, "=", Source!FX86)</f>
        <v xml:space="preserve"> )=95=95</v>
      </c>
      <c r="G299" s="31"/>
      <c r="H299" s="51">
        <f>SUM(S297:S301)</f>
        <v>12.54</v>
      </c>
      <c r="I299" s="55"/>
      <c r="J299" s="44">
        <f>Source!AT86</f>
        <v>95</v>
      </c>
      <c r="K299" s="51">
        <f>SUM(T297:T301)</f>
        <v>358.52</v>
      </c>
      <c r="L299" s="52"/>
    </row>
    <row r="300" spans="1:26" ht="14.25">
      <c r="A300" s="47"/>
      <c r="B300" s="48"/>
      <c r="C300" s="44" t="s">
        <v>601</v>
      </c>
      <c r="D300" s="49" t="s">
        <v>600</v>
      </c>
      <c r="E300" s="10">
        <f>Source!CA86</f>
        <v>46</v>
      </c>
      <c r="F300" s="54" t="str">
        <f>CONCATENATE(" )", Source!DM86, Source!FU86, "=", Source!FY86)</f>
        <v xml:space="preserve"> )=50=50</v>
      </c>
      <c r="G300" s="31"/>
      <c r="H300" s="51">
        <f>SUM(U297:U301)</f>
        <v>6.6</v>
      </c>
      <c r="I300" s="55"/>
      <c r="J300" s="44">
        <f>Source!AU86</f>
        <v>50</v>
      </c>
      <c r="K300" s="51">
        <f>SUM(V297:V301)</f>
        <v>188.7</v>
      </c>
      <c r="L300" s="52"/>
    </row>
    <row r="301" spans="1:26" ht="14.25">
      <c r="A301" s="59"/>
      <c r="B301" s="60"/>
      <c r="C301" s="61" t="s">
        <v>602</v>
      </c>
      <c r="D301" s="62" t="s">
        <v>603</v>
      </c>
      <c r="E301" s="63">
        <f>Source!AQ86</f>
        <v>0.13</v>
      </c>
      <c r="F301" s="64"/>
      <c r="G301" s="65" t="str">
        <f>Source!DI86</f>
        <v>)*1,15</v>
      </c>
      <c r="H301" s="64"/>
      <c r="I301" s="65"/>
      <c r="J301" s="65"/>
      <c r="K301" s="64"/>
      <c r="L301" s="66">
        <f>Source!U86</f>
        <v>1.6444999999999999</v>
      </c>
    </row>
    <row r="302" spans="1:26" ht="15">
      <c r="G302" s="57">
        <f>ROUND(Source!AC86*Source!I86, 2)+ROUND(Source!AF86*Source!I86, 2)+ROUND(Source!AD86*Source!I86, 2)+SUM(H299:H300)</f>
        <v>32.340000000000003</v>
      </c>
      <c r="H302" s="57"/>
      <c r="J302" s="57">
        <f>Source!O86+SUM(K299:K300)</f>
        <v>924.61</v>
      </c>
      <c r="K302" s="57"/>
      <c r="L302" s="58">
        <f>Source!U86</f>
        <v>1.6444999999999999</v>
      </c>
      <c r="O302" s="56">
        <f>G302</f>
        <v>32.340000000000003</v>
      </c>
      <c r="P302" s="56">
        <f>J302</f>
        <v>924.61</v>
      </c>
      <c r="Q302" s="56">
        <f>L302</f>
        <v>1.6444999999999999</v>
      </c>
      <c r="W302">
        <f>IF(Source!BI86&lt;=1,G302, 0)</f>
        <v>0</v>
      </c>
      <c r="X302">
        <f>IF(Source!BI86=2,G302, 0)</f>
        <v>32.340000000000003</v>
      </c>
      <c r="Y302">
        <f>IF(Source!BI86=3,G302, 0)</f>
        <v>0</v>
      </c>
      <c r="Z302">
        <f>IF(Source!BI86=4,G302, 0)</f>
        <v>0</v>
      </c>
    </row>
    <row r="303" spans="1:26" ht="71.25">
      <c r="A303" s="47" t="str">
        <f>Source!E87</f>
        <v>58</v>
      </c>
      <c r="B303" s="48" t="str">
        <f>Source!F87</f>
        <v>Счет на оплату № 2364 от 05 августа 2022 г.</v>
      </c>
      <c r="C303" s="44" t="s">
        <v>658</v>
      </c>
      <c r="D303" s="49" t="str">
        <f>Source!H87</f>
        <v>шт.</v>
      </c>
      <c r="E303" s="10">
        <f>Source!I87</f>
        <v>11</v>
      </c>
      <c r="F303" s="51">
        <f>IF(Source!AK87&lt;&gt; 0, Source!AK87,Source!AL87 + Source!AM87 + Source!AO87)</f>
        <v>60.83</v>
      </c>
      <c r="G303" s="50"/>
      <c r="H303" s="51"/>
      <c r="I303" s="50" t="str">
        <f>Source!BO87</f>
        <v/>
      </c>
      <c r="J303" s="50"/>
      <c r="K303" s="51"/>
      <c r="L303" s="52"/>
      <c r="S303">
        <f>ROUND((Source!FX87/100)*((ROUND(Source!AF87*Source!I87, 2)+ROUND(Source!AE87*Source!I87, 2))), 2)</f>
        <v>0</v>
      </c>
      <c r="T303">
        <f>Source!X87</f>
        <v>0</v>
      </c>
      <c r="U303">
        <f>ROUND((Source!FY87/100)*((ROUND(Source!AF87*Source!I87, 2)+ROUND(Source!AE87*Source!I87, 2))), 2)</f>
        <v>0</v>
      </c>
      <c r="V303">
        <f>Source!Y87</f>
        <v>0</v>
      </c>
    </row>
    <row r="304" spans="1:26" ht="14.25">
      <c r="A304" s="59"/>
      <c r="B304" s="60"/>
      <c r="C304" s="61" t="s">
        <v>607</v>
      </c>
      <c r="D304" s="62"/>
      <c r="E304" s="63"/>
      <c r="F304" s="64">
        <f>Source!AL87</f>
        <v>60.83</v>
      </c>
      <c r="G304" s="65" t="str">
        <f>Source!DD87</f>
        <v/>
      </c>
      <c r="H304" s="64">
        <f>ROUND(Source!AC87*Source!I87, 2)</f>
        <v>669.13</v>
      </c>
      <c r="I304" s="65"/>
      <c r="J304" s="65">
        <f>IF(Source!BC87&lt;&gt; 0, Source!BC87, 1)</f>
        <v>1</v>
      </c>
      <c r="K304" s="64">
        <f>Source!P87</f>
        <v>669.13</v>
      </c>
      <c r="L304" s="67"/>
    </row>
    <row r="305" spans="1:26" ht="15">
      <c r="G305" s="57">
        <f>ROUND(Source!AC87*Source!I87, 2)+ROUND(Source!AF87*Source!I87, 2)+ROUND(Source!AD87*Source!I87, 2)</f>
        <v>669.13</v>
      </c>
      <c r="H305" s="57"/>
      <c r="J305" s="57">
        <f>Source!O87</f>
        <v>669.13</v>
      </c>
      <c r="K305" s="57"/>
      <c r="L305" s="58">
        <f>Source!U87</f>
        <v>0</v>
      </c>
      <c r="O305" s="56">
        <f>G305</f>
        <v>669.13</v>
      </c>
      <c r="P305" s="56">
        <f>J305</f>
        <v>669.13</v>
      </c>
      <c r="Q305" s="56">
        <f>L305</f>
        <v>0</v>
      </c>
      <c r="W305">
        <f>IF(Source!BI87&lt;=1,G305, 0)</f>
        <v>669.13</v>
      </c>
      <c r="X305">
        <f>IF(Source!BI87=2,G305, 0)</f>
        <v>0</v>
      </c>
      <c r="Y305">
        <f>IF(Source!BI87=3,G305, 0)</f>
        <v>0</v>
      </c>
      <c r="Z305">
        <f>IF(Source!BI87=4,G305, 0)</f>
        <v>0</v>
      </c>
    </row>
    <row r="306" spans="1:26" ht="92.25">
      <c r="A306" s="47" t="str">
        <f>Source!E88</f>
        <v>59</v>
      </c>
      <c r="B306" s="48" t="s">
        <v>659</v>
      </c>
      <c r="C306" s="44" t="s">
        <v>689</v>
      </c>
      <c r="D306" s="49" t="str">
        <f>Source!H88</f>
        <v>1  ШТ.</v>
      </c>
      <c r="E306" s="10">
        <f>Source!I88</f>
        <v>46</v>
      </c>
      <c r="F306" s="51">
        <f>IF(Source!AK88&lt;&gt; 0, Source!AK88,Source!AL88 + Source!AM88 + Source!AO88)</f>
        <v>4.97</v>
      </c>
      <c r="G306" s="50"/>
      <c r="H306" s="51"/>
      <c r="I306" s="50" t="str">
        <f>Source!BO88</f>
        <v>м10-08-019-1</v>
      </c>
      <c r="J306" s="50"/>
      <c r="K306" s="51"/>
      <c r="L306" s="52"/>
      <c r="S306">
        <f>ROUND((Source!FX88/100)*((ROUND(Source!AF88*Source!I88, 2)+ROUND(Source!AE88*Source!I88, 2))), 2)</f>
        <v>229.86</v>
      </c>
      <c r="T306">
        <f>Source!X88</f>
        <v>6571.76</v>
      </c>
      <c r="U306">
        <f>ROUND((Source!FY88/100)*((ROUND(Source!AF88*Source!I88, 2)+ROUND(Source!AE88*Source!I88, 2))), 2)</f>
        <v>120.98</v>
      </c>
      <c r="V306">
        <f>Source!Y88</f>
        <v>3458.82</v>
      </c>
    </row>
    <row r="307" spans="1:26" ht="14.25">
      <c r="A307" s="47"/>
      <c r="B307" s="48"/>
      <c r="C307" s="44" t="s">
        <v>598</v>
      </c>
      <c r="D307" s="49"/>
      <c r="E307" s="10"/>
      <c r="F307" s="51">
        <f>Source!AO88</f>
        <v>4.57</v>
      </c>
      <c r="G307" s="50" t="str">
        <f>Source!DG88</f>
        <v>)*1,15</v>
      </c>
      <c r="H307" s="51">
        <f>ROUND(Source!AF88*Source!I88, 2)</f>
        <v>241.96</v>
      </c>
      <c r="I307" s="50"/>
      <c r="J307" s="50">
        <f>IF(Source!BA88&lt;&gt; 0, Source!BA88, 1)</f>
        <v>28.59</v>
      </c>
      <c r="K307" s="51">
        <f>Source!S88</f>
        <v>6917.64</v>
      </c>
      <c r="L307" s="52"/>
      <c r="R307">
        <f>H307</f>
        <v>241.96</v>
      </c>
    </row>
    <row r="308" spans="1:26" ht="14.25">
      <c r="A308" s="47"/>
      <c r="B308" s="48"/>
      <c r="C308" s="44" t="s">
        <v>599</v>
      </c>
      <c r="D308" s="49" t="s">
        <v>600</v>
      </c>
      <c r="E308" s="10">
        <f>Source!BZ88</f>
        <v>90</v>
      </c>
      <c r="F308" s="54" t="str">
        <f>CONCATENATE(" )", Source!DL88, Source!FT88, "=", Source!FX88)</f>
        <v xml:space="preserve"> )=95=95</v>
      </c>
      <c r="G308" s="31"/>
      <c r="H308" s="51">
        <f>SUM(S306:S310)</f>
        <v>229.86</v>
      </c>
      <c r="I308" s="55"/>
      <c r="J308" s="44">
        <f>Source!AT88</f>
        <v>95</v>
      </c>
      <c r="K308" s="51">
        <f>SUM(T306:T310)</f>
        <v>6571.76</v>
      </c>
      <c r="L308" s="52"/>
    </row>
    <row r="309" spans="1:26" ht="14.25">
      <c r="A309" s="47"/>
      <c r="B309" s="48"/>
      <c r="C309" s="44" t="s">
        <v>601</v>
      </c>
      <c r="D309" s="49" t="s">
        <v>600</v>
      </c>
      <c r="E309" s="10">
        <f>Source!CA88</f>
        <v>46</v>
      </c>
      <c r="F309" s="54" t="str">
        <f>CONCATENATE(" )", Source!DM88, Source!FU88, "=", Source!FY88)</f>
        <v xml:space="preserve"> )=50=50</v>
      </c>
      <c r="G309" s="31"/>
      <c r="H309" s="51">
        <f>SUM(U306:U310)</f>
        <v>120.98</v>
      </c>
      <c r="I309" s="55"/>
      <c r="J309" s="44">
        <f>Source!AU88</f>
        <v>50</v>
      </c>
      <c r="K309" s="51">
        <f>SUM(V306:V310)</f>
        <v>3458.82</v>
      </c>
      <c r="L309" s="52"/>
    </row>
    <row r="310" spans="1:26" ht="14.25">
      <c r="A310" s="59"/>
      <c r="B310" s="60"/>
      <c r="C310" s="61" t="s">
        <v>602</v>
      </c>
      <c r="D310" s="62" t="s">
        <v>603</v>
      </c>
      <c r="E310" s="63">
        <f>Source!AQ88</f>
        <v>0.5</v>
      </c>
      <c r="F310" s="64"/>
      <c r="G310" s="65" t="str">
        <f>Source!DI88</f>
        <v>)*1,15</v>
      </c>
      <c r="H310" s="64"/>
      <c r="I310" s="65"/>
      <c r="J310" s="65"/>
      <c r="K310" s="64"/>
      <c r="L310" s="66">
        <f>Source!U88</f>
        <v>26.45</v>
      </c>
    </row>
    <row r="311" spans="1:26" ht="15">
      <c r="G311" s="57">
        <f>ROUND(Source!AC88*Source!I88, 2)+ROUND(Source!AF88*Source!I88, 2)+ROUND(Source!AD88*Source!I88, 2)+SUM(H308:H309)</f>
        <v>592.80000000000007</v>
      </c>
      <c r="H311" s="57"/>
      <c r="J311" s="57">
        <f>Source!O88+SUM(K308:K309)</f>
        <v>16948.22</v>
      </c>
      <c r="K311" s="57"/>
      <c r="L311" s="58">
        <f>Source!U88</f>
        <v>26.45</v>
      </c>
      <c r="O311" s="56">
        <f>G311</f>
        <v>592.80000000000007</v>
      </c>
      <c r="P311" s="56">
        <f>J311</f>
        <v>16948.22</v>
      </c>
      <c r="Q311" s="56">
        <f>L311</f>
        <v>26.45</v>
      </c>
      <c r="W311">
        <f>IF(Source!BI88&lt;=1,G311, 0)</f>
        <v>0</v>
      </c>
      <c r="X311">
        <f>IF(Source!BI88=2,G311, 0)</f>
        <v>592.80000000000007</v>
      </c>
      <c r="Y311">
        <f>IF(Source!BI88=3,G311, 0)</f>
        <v>0</v>
      </c>
      <c r="Z311">
        <f>IF(Source!BI88=4,G311, 0)</f>
        <v>0</v>
      </c>
    </row>
    <row r="312" spans="1:26" ht="71.25">
      <c r="A312" s="47" t="str">
        <f>Source!E89</f>
        <v>60</v>
      </c>
      <c r="B312" s="48" t="str">
        <f>Source!F89</f>
        <v>Счет на оплату № 2364 от 05 августа 2022 г.</v>
      </c>
      <c r="C312" s="44" t="s">
        <v>660</v>
      </c>
      <c r="D312" s="49" t="str">
        <f>Source!H89</f>
        <v>шт.</v>
      </c>
      <c r="E312" s="10">
        <f>Source!I89</f>
        <v>46</v>
      </c>
      <c r="F312" s="51">
        <f>IF(Source!AK89&lt;&gt; 0, Source!AK89,Source!AL89 + Source!AM89 + Source!AO89)</f>
        <v>9.17</v>
      </c>
      <c r="G312" s="50"/>
      <c r="H312" s="51"/>
      <c r="I312" s="50" t="str">
        <f>Source!BO89</f>
        <v/>
      </c>
      <c r="J312" s="50"/>
      <c r="K312" s="51"/>
      <c r="L312" s="52"/>
      <c r="S312">
        <f>ROUND((Source!FX89/100)*((ROUND(Source!AF89*Source!I89, 2)+ROUND(Source!AE89*Source!I89, 2))), 2)</f>
        <v>0</v>
      </c>
      <c r="T312">
        <f>Source!X89</f>
        <v>0</v>
      </c>
      <c r="U312">
        <f>ROUND((Source!FY89/100)*((ROUND(Source!AF89*Source!I89, 2)+ROUND(Source!AE89*Source!I89, 2))), 2)</f>
        <v>0</v>
      </c>
      <c r="V312">
        <f>Source!Y89</f>
        <v>0</v>
      </c>
    </row>
    <row r="313" spans="1:26" ht="14.25">
      <c r="A313" s="59"/>
      <c r="B313" s="60"/>
      <c r="C313" s="61" t="s">
        <v>607</v>
      </c>
      <c r="D313" s="62"/>
      <c r="E313" s="63"/>
      <c r="F313" s="64">
        <f>Source!AL89</f>
        <v>9.17</v>
      </c>
      <c r="G313" s="65" t="str">
        <f>Source!DD89</f>
        <v/>
      </c>
      <c r="H313" s="64">
        <f>ROUND(Source!AC89*Source!I89, 2)</f>
        <v>421.82</v>
      </c>
      <c r="I313" s="65"/>
      <c r="J313" s="65">
        <f>IF(Source!BC89&lt;&gt; 0, Source!BC89, 1)</f>
        <v>1</v>
      </c>
      <c r="K313" s="64">
        <f>Source!P89</f>
        <v>421.82</v>
      </c>
      <c r="L313" s="67"/>
    </row>
    <row r="314" spans="1:26" ht="15">
      <c r="G314" s="57">
        <f>ROUND(Source!AC89*Source!I89, 2)+ROUND(Source!AF89*Source!I89, 2)+ROUND(Source!AD89*Source!I89, 2)</f>
        <v>421.82</v>
      </c>
      <c r="H314" s="57"/>
      <c r="J314" s="57">
        <f>Source!O89</f>
        <v>421.82</v>
      </c>
      <c r="K314" s="57"/>
      <c r="L314" s="58">
        <f>Source!U89</f>
        <v>0</v>
      </c>
      <c r="O314" s="56">
        <f>G314</f>
        <v>421.82</v>
      </c>
      <c r="P314" s="56">
        <f>J314</f>
        <v>421.82</v>
      </c>
      <c r="Q314" s="56">
        <f>L314</f>
        <v>0</v>
      </c>
      <c r="W314">
        <f>IF(Source!BI89&lt;=1,G314, 0)</f>
        <v>421.82</v>
      </c>
      <c r="X314">
        <f>IF(Source!BI89=2,G314, 0)</f>
        <v>0</v>
      </c>
      <c r="Y314">
        <f>IF(Source!BI89=3,G314, 0)</f>
        <v>0</v>
      </c>
      <c r="Z314">
        <f>IF(Source!BI89=4,G314, 0)</f>
        <v>0</v>
      </c>
    </row>
    <row r="315" spans="1:26" ht="71.25">
      <c r="A315" s="47" t="str">
        <f>Source!E90</f>
        <v>61</v>
      </c>
      <c r="B315" s="48" t="str">
        <f>Source!F90</f>
        <v>Счет на оплату № 2364 от 05 августа 2022 г.</v>
      </c>
      <c r="C315" s="44" t="s">
        <v>661</v>
      </c>
      <c r="D315" s="49" t="str">
        <f>Source!H90</f>
        <v>шт.</v>
      </c>
      <c r="E315" s="10">
        <f>Source!I90</f>
        <v>40</v>
      </c>
      <c r="F315" s="51">
        <f>IF(Source!AK90&lt;&gt; 0, Source!AK90,Source!AL90 + Source!AM90 + Source!AO90)</f>
        <v>22.5</v>
      </c>
      <c r="G315" s="50"/>
      <c r="H315" s="51"/>
      <c r="I315" s="50" t="str">
        <f>Source!BO90</f>
        <v/>
      </c>
      <c r="J315" s="50"/>
      <c r="K315" s="51"/>
      <c r="L315" s="52"/>
      <c r="S315">
        <f>ROUND((Source!FX90/100)*((ROUND(Source!AF90*Source!I90, 2)+ROUND(Source!AE90*Source!I90, 2))), 2)</f>
        <v>0</v>
      </c>
      <c r="T315">
        <f>Source!X90</f>
        <v>0</v>
      </c>
      <c r="U315">
        <f>ROUND((Source!FY90/100)*((ROUND(Source!AF90*Source!I90, 2)+ROUND(Source!AE90*Source!I90, 2))), 2)</f>
        <v>0</v>
      </c>
      <c r="V315">
        <f>Source!Y90</f>
        <v>0</v>
      </c>
    </row>
    <row r="316" spans="1:26" ht="14.25">
      <c r="A316" s="59"/>
      <c r="B316" s="60"/>
      <c r="C316" s="61" t="s">
        <v>607</v>
      </c>
      <c r="D316" s="62"/>
      <c r="E316" s="63"/>
      <c r="F316" s="64">
        <f>Source!AL90</f>
        <v>22.5</v>
      </c>
      <c r="G316" s="65" t="str">
        <f>Source!DD90</f>
        <v/>
      </c>
      <c r="H316" s="64">
        <f>ROUND(Source!AC90*Source!I90, 2)</f>
        <v>900</v>
      </c>
      <c r="I316" s="65"/>
      <c r="J316" s="65">
        <f>IF(Source!BC90&lt;&gt; 0, Source!BC90, 1)</f>
        <v>1</v>
      </c>
      <c r="K316" s="64">
        <f>Source!P90</f>
        <v>900</v>
      </c>
      <c r="L316" s="67"/>
    </row>
    <row r="317" spans="1:26" ht="15">
      <c r="G317" s="57">
        <f>ROUND(Source!AC90*Source!I90, 2)+ROUND(Source!AF90*Source!I90, 2)+ROUND(Source!AD90*Source!I90, 2)</f>
        <v>900</v>
      </c>
      <c r="H317" s="57"/>
      <c r="J317" s="57">
        <f>Source!O90</f>
        <v>900</v>
      </c>
      <c r="K317" s="57"/>
      <c r="L317" s="58">
        <f>Source!U90</f>
        <v>0</v>
      </c>
      <c r="O317" s="56">
        <f>G317</f>
        <v>900</v>
      </c>
      <c r="P317" s="56">
        <f>J317</f>
        <v>900</v>
      </c>
      <c r="Q317" s="56">
        <f>L317</f>
        <v>0</v>
      </c>
      <c r="W317">
        <f>IF(Source!BI90&lt;=1,G317, 0)</f>
        <v>900</v>
      </c>
      <c r="X317">
        <f>IF(Source!BI90=2,G317, 0)</f>
        <v>0</v>
      </c>
      <c r="Y317">
        <f>IF(Source!BI90=3,G317, 0)</f>
        <v>0</v>
      </c>
      <c r="Z317">
        <f>IF(Source!BI90=4,G317, 0)</f>
        <v>0</v>
      </c>
    </row>
    <row r="318" spans="1:26" ht="92.25">
      <c r="A318" s="47" t="str">
        <f>Source!E91</f>
        <v>62</v>
      </c>
      <c r="B318" s="48" t="s">
        <v>659</v>
      </c>
      <c r="C318" s="44" t="s">
        <v>689</v>
      </c>
      <c r="D318" s="49" t="str">
        <f>Source!H91</f>
        <v>1  ШТ.</v>
      </c>
      <c r="E318" s="10">
        <f>Source!I91</f>
        <v>2</v>
      </c>
      <c r="F318" s="51">
        <f>IF(Source!AK91&lt;&gt; 0, Source!AK91,Source!AL91 + Source!AM91 + Source!AO91)</f>
        <v>4.97</v>
      </c>
      <c r="G318" s="50"/>
      <c r="H318" s="51"/>
      <c r="I318" s="50" t="str">
        <f>Source!BO91</f>
        <v>м10-08-019-1</v>
      </c>
      <c r="J318" s="50"/>
      <c r="K318" s="51"/>
      <c r="L318" s="52"/>
      <c r="S318">
        <f>ROUND((Source!FX91/100)*((ROUND(Source!AF91*Source!I91, 2)+ROUND(Source!AE91*Source!I91, 2))), 2)</f>
        <v>9.99</v>
      </c>
      <c r="T318">
        <f>Source!X91</f>
        <v>285.73</v>
      </c>
      <c r="U318">
        <f>ROUND((Source!FY91/100)*((ROUND(Source!AF91*Source!I91, 2)+ROUND(Source!AE91*Source!I91, 2))), 2)</f>
        <v>5.26</v>
      </c>
      <c r="V318">
        <f>Source!Y91</f>
        <v>150.38999999999999</v>
      </c>
    </row>
    <row r="319" spans="1:26" ht="14.25">
      <c r="A319" s="47"/>
      <c r="B319" s="48"/>
      <c r="C319" s="44" t="s">
        <v>598</v>
      </c>
      <c r="D319" s="49"/>
      <c r="E319" s="10"/>
      <c r="F319" s="51">
        <f>Source!AO91</f>
        <v>4.57</v>
      </c>
      <c r="G319" s="50" t="str">
        <f>Source!DG91</f>
        <v>)*1,15</v>
      </c>
      <c r="H319" s="51">
        <f>ROUND(Source!AF91*Source!I91, 2)</f>
        <v>10.52</v>
      </c>
      <c r="I319" s="50"/>
      <c r="J319" s="50">
        <f>IF(Source!BA91&lt;&gt; 0, Source!BA91, 1)</f>
        <v>28.59</v>
      </c>
      <c r="K319" s="51">
        <f>Source!S91</f>
        <v>300.77</v>
      </c>
      <c r="L319" s="52"/>
      <c r="R319">
        <f>H319</f>
        <v>10.52</v>
      </c>
    </row>
    <row r="320" spans="1:26" ht="14.25">
      <c r="A320" s="47"/>
      <c r="B320" s="48"/>
      <c r="C320" s="44" t="s">
        <v>599</v>
      </c>
      <c r="D320" s="49" t="s">
        <v>600</v>
      </c>
      <c r="E320" s="10">
        <f>Source!BZ91</f>
        <v>90</v>
      </c>
      <c r="F320" s="54" t="str">
        <f>CONCATENATE(" )", Source!DL91, Source!FT91, "=", Source!FX91)</f>
        <v xml:space="preserve"> )=95=95</v>
      </c>
      <c r="G320" s="31"/>
      <c r="H320" s="51">
        <f>SUM(S318:S322)</f>
        <v>9.99</v>
      </c>
      <c r="I320" s="55"/>
      <c r="J320" s="44">
        <f>Source!AT91</f>
        <v>95</v>
      </c>
      <c r="K320" s="51">
        <f>SUM(T318:T322)</f>
        <v>285.73</v>
      </c>
      <c r="L320" s="52"/>
    </row>
    <row r="321" spans="1:33" ht="14.25">
      <c r="A321" s="47"/>
      <c r="B321" s="48"/>
      <c r="C321" s="44" t="s">
        <v>601</v>
      </c>
      <c r="D321" s="49" t="s">
        <v>600</v>
      </c>
      <c r="E321" s="10">
        <f>Source!CA91</f>
        <v>46</v>
      </c>
      <c r="F321" s="54" t="str">
        <f>CONCATENATE(" )", Source!DM91, Source!FU91, "=", Source!FY91)</f>
        <v xml:space="preserve"> )=50=50</v>
      </c>
      <c r="G321" s="31"/>
      <c r="H321" s="51">
        <f>SUM(U318:U322)</f>
        <v>5.26</v>
      </c>
      <c r="I321" s="55"/>
      <c r="J321" s="44">
        <f>Source!AU91</f>
        <v>50</v>
      </c>
      <c r="K321" s="51">
        <f>SUM(V318:V322)</f>
        <v>150.38999999999999</v>
      </c>
      <c r="L321" s="52"/>
    </row>
    <row r="322" spans="1:33" ht="14.25">
      <c r="A322" s="59"/>
      <c r="B322" s="60"/>
      <c r="C322" s="61" t="s">
        <v>602</v>
      </c>
      <c r="D322" s="62" t="s">
        <v>603</v>
      </c>
      <c r="E322" s="63">
        <f>Source!AQ91</f>
        <v>0.5</v>
      </c>
      <c r="F322" s="64"/>
      <c r="G322" s="65" t="str">
        <f>Source!DI91</f>
        <v>)*1,15</v>
      </c>
      <c r="H322" s="64"/>
      <c r="I322" s="65"/>
      <c r="J322" s="65"/>
      <c r="K322" s="64"/>
      <c r="L322" s="66">
        <f>Source!U91</f>
        <v>1.1499999999999999</v>
      </c>
    </row>
    <row r="323" spans="1:33" ht="15">
      <c r="G323" s="57">
        <f>ROUND(Source!AC91*Source!I91, 2)+ROUND(Source!AF91*Source!I91, 2)+ROUND(Source!AD91*Source!I91, 2)+SUM(H320:H321)</f>
        <v>25.77</v>
      </c>
      <c r="H323" s="57"/>
      <c r="J323" s="57">
        <f>Source!O91+SUM(K320:K321)</f>
        <v>736.89</v>
      </c>
      <c r="K323" s="57"/>
      <c r="L323" s="58">
        <f>Source!U91</f>
        <v>1.1499999999999999</v>
      </c>
      <c r="O323" s="56">
        <f>G323</f>
        <v>25.77</v>
      </c>
      <c r="P323" s="56">
        <f>J323</f>
        <v>736.89</v>
      </c>
      <c r="Q323" s="56">
        <f>L323</f>
        <v>1.1499999999999999</v>
      </c>
      <c r="W323">
        <f>IF(Source!BI91&lt;=1,G323, 0)</f>
        <v>0</v>
      </c>
      <c r="X323">
        <f>IF(Source!BI91=2,G323, 0)</f>
        <v>25.77</v>
      </c>
      <c r="Y323">
        <f>IF(Source!BI91=3,G323, 0)</f>
        <v>0</v>
      </c>
      <c r="Z323">
        <f>IF(Source!BI91=4,G323, 0)</f>
        <v>0</v>
      </c>
    </row>
    <row r="324" spans="1:33" ht="71.25">
      <c r="A324" s="47" t="str">
        <f>Source!E92</f>
        <v>63</v>
      </c>
      <c r="B324" s="48" t="str">
        <f>Source!F92</f>
        <v>Счет на оплату № 2364 от 05 августа 2022 г.</v>
      </c>
      <c r="C324" s="44" t="s">
        <v>662</v>
      </c>
      <c r="D324" s="49" t="str">
        <f>Source!H92</f>
        <v>шт.</v>
      </c>
      <c r="E324" s="10">
        <f>Source!I92</f>
        <v>2</v>
      </c>
      <c r="F324" s="51">
        <f>IF(Source!AK92&lt;&gt; 0, Source!AK92,Source!AL92 + Source!AM92 + Source!AO92)</f>
        <v>313.33</v>
      </c>
      <c r="G324" s="50"/>
      <c r="H324" s="51"/>
      <c r="I324" s="50" t="str">
        <f>Source!BO92</f>
        <v/>
      </c>
      <c r="J324" s="50"/>
      <c r="K324" s="51"/>
      <c r="L324" s="52"/>
      <c r="S324">
        <f>ROUND((Source!FX92/100)*((ROUND(Source!AF92*Source!I92, 2)+ROUND(Source!AE92*Source!I92, 2))), 2)</f>
        <v>0</v>
      </c>
      <c r="T324">
        <f>Source!X92</f>
        <v>0</v>
      </c>
      <c r="U324">
        <f>ROUND((Source!FY92/100)*((ROUND(Source!AF92*Source!I92, 2)+ROUND(Source!AE92*Source!I92, 2))), 2)</f>
        <v>0</v>
      </c>
      <c r="V324">
        <f>Source!Y92</f>
        <v>0</v>
      </c>
    </row>
    <row r="325" spans="1:33" ht="14.25">
      <c r="A325" s="59"/>
      <c r="B325" s="60"/>
      <c r="C325" s="61" t="s">
        <v>607</v>
      </c>
      <c r="D325" s="62"/>
      <c r="E325" s="63"/>
      <c r="F325" s="64">
        <f>Source!AL92</f>
        <v>313.33</v>
      </c>
      <c r="G325" s="65" t="str">
        <f>Source!DD92</f>
        <v/>
      </c>
      <c r="H325" s="64">
        <f>ROUND(Source!AC92*Source!I92, 2)</f>
        <v>626.66</v>
      </c>
      <c r="I325" s="65"/>
      <c r="J325" s="65">
        <f>IF(Source!BC92&lt;&gt; 0, Source!BC92, 1)</f>
        <v>1</v>
      </c>
      <c r="K325" s="64">
        <f>Source!P92</f>
        <v>626.66</v>
      </c>
      <c r="L325" s="67"/>
    </row>
    <row r="326" spans="1:33" ht="15">
      <c r="G326" s="57">
        <f>ROUND(Source!AC92*Source!I92, 2)+ROUND(Source!AF92*Source!I92, 2)+ROUND(Source!AD92*Source!I92, 2)</f>
        <v>626.66</v>
      </c>
      <c r="H326" s="57"/>
      <c r="J326" s="57">
        <f>Source!O92</f>
        <v>626.66</v>
      </c>
      <c r="K326" s="57"/>
      <c r="L326" s="58">
        <f>Source!U92</f>
        <v>0</v>
      </c>
      <c r="O326" s="56">
        <f>G326</f>
        <v>626.66</v>
      </c>
      <c r="P326" s="56">
        <f>J326</f>
        <v>626.66</v>
      </c>
      <c r="Q326" s="56">
        <f>L326</f>
        <v>0</v>
      </c>
      <c r="W326">
        <f>IF(Source!BI92&lt;=1,G326, 0)</f>
        <v>626.66</v>
      </c>
      <c r="X326">
        <f>IF(Source!BI92=2,G326, 0)</f>
        <v>0</v>
      </c>
      <c r="Y326">
        <f>IF(Source!BI92=3,G326, 0)</f>
        <v>0</v>
      </c>
      <c r="Z326">
        <f>IF(Source!BI92=4,G326, 0)</f>
        <v>0</v>
      </c>
    </row>
    <row r="328" spans="1:33" ht="15">
      <c r="A328" s="69" t="str">
        <f>CONCATENATE("Итого по разделу: ", Source!G94)</f>
        <v>Итого по разделу: СМР</v>
      </c>
      <c r="B328" s="69"/>
      <c r="C328" s="69"/>
      <c r="D328" s="69"/>
      <c r="E328" s="69"/>
      <c r="F328" s="69"/>
      <c r="G328" s="57">
        <f>SUM(O38:O327)</f>
        <v>439879.82000000007</v>
      </c>
      <c r="H328" s="34"/>
      <c r="I328" s="68"/>
      <c r="J328" s="57">
        <f>SUM(P38:P327)</f>
        <v>771965.22999999986</v>
      </c>
      <c r="K328" s="34"/>
      <c r="L328" s="58">
        <f>SUM(Q38:Q327)</f>
        <v>542.05967600000008</v>
      </c>
      <c r="AG328" s="70" t="str">
        <f>CONCATENATE("Итого по разделу: ", Source!G94)</f>
        <v>Итого по разделу: СМР</v>
      </c>
    </row>
    <row r="331" spans="1:33" ht="16.5">
      <c r="A331" s="45" t="str">
        <f>CONCATENATE("Раздел: ", Source!G124)</f>
        <v>Раздел: ПНР</v>
      </c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AE331" s="46" t="str">
        <f>CONCATENATE("Раздел: ", Source!G124)</f>
        <v>Раздел: ПНР</v>
      </c>
    </row>
    <row r="332" spans="1:33" ht="57">
      <c r="A332" s="47" t="str">
        <f>Source!E128</f>
        <v>64</v>
      </c>
      <c r="B332" s="48" t="s">
        <v>663</v>
      </c>
      <c r="C332" s="44" t="str">
        <f>Source!G128</f>
        <v>Автоматизированная система управления I категории технической сложности с количеством каналов (Кобщ) 2</v>
      </c>
      <c r="D332" s="49" t="str">
        <f>Source!H128</f>
        <v>1 система</v>
      </c>
      <c r="E332" s="10">
        <f>Source!I128</f>
        <v>2</v>
      </c>
      <c r="F332" s="51">
        <f>IF(Source!AK128&lt;&gt; 0, Source!AK128,Source!AL128 + Source!AM128 + Source!AO128)</f>
        <v>177.61</v>
      </c>
      <c r="G332" s="50"/>
      <c r="H332" s="51"/>
      <c r="I332" s="50" t="str">
        <f>Source!BO128</f>
        <v/>
      </c>
      <c r="J332" s="50"/>
      <c r="K332" s="51"/>
      <c r="L332" s="52"/>
      <c r="S332">
        <f>ROUND((Source!FX128/100)*((ROUND(Source!AF128*Source!I128, 2)+ROUND(Source!AE128*Source!I128, 2))), 2)</f>
        <v>269.97000000000003</v>
      </c>
      <c r="T332">
        <f>Source!X128</f>
        <v>7718.47</v>
      </c>
      <c r="U332">
        <f>ROUND((Source!FY128/100)*((ROUND(Source!AF128*Source!I128, 2)+ROUND(Source!AE128*Source!I128, 2))), 2)</f>
        <v>142.09</v>
      </c>
      <c r="V332">
        <f>Source!Y128</f>
        <v>4062.36</v>
      </c>
    </row>
    <row r="333" spans="1:33" ht="14.25">
      <c r="A333" s="47"/>
      <c r="B333" s="48"/>
      <c r="C333" s="44" t="s">
        <v>598</v>
      </c>
      <c r="D333" s="49"/>
      <c r="E333" s="10"/>
      <c r="F333" s="51">
        <f>Source!AO128</f>
        <v>177.61</v>
      </c>
      <c r="G333" s="50" t="str">
        <f>Source!DG128</f>
        <v>)*0,8</v>
      </c>
      <c r="H333" s="51">
        <f>ROUND(Source!AF128*Source!I128, 2)</f>
        <v>284.18</v>
      </c>
      <c r="I333" s="50"/>
      <c r="J333" s="50">
        <f>IF(Source!BA128&lt;&gt; 0, Source!BA128, 1)</f>
        <v>28.59</v>
      </c>
      <c r="K333" s="51">
        <f>Source!S128</f>
        <v>8124.71</v>
      </c>
      <c r="L333" s="52"/>
      <c r="R333">
        <f>H333</f>
        <v>284.18</v>
      </c>
    </row>
    <row r="334" spans="1:33" ht="14.25">
      <c r="A334" s="47"/>
      <c r="B334" s="48"/>
      <c r="C334" s="44" t="s">
        <v>599</v>
      </c>
      <c r="D334" s="49" t="s">
        <v>600</v>
      </c>
      <c r="E334" s="10">
        <f>Source!BZ128</f>
        <v>74</v>
      </c>
      <c r="F334" s="54" t="str">
        <f>CONCATENATE(" )", Source!DL128, Source!FT128, "=", Source!FX128)</f>
        <v xml:space="preserve"> )=95=95</v>
      </c>
      <c r="G334" s="31"/>
      <c r="H334" s="51">
        <f>SUM(S332:S336)</f>
        <v>269.97000000000003</v>
      </c>
      <c r="I334" s="55"/>
      <c r="J334" s="44">
        <f>Source!AT128</f>
        <v>95</v>
      </c>
      <c r="K334" s="51">
        <f>SUM(T332:T336)</f>
        <v>7718.47</v>
      </c>
      <c r="L334" s="52"/>
    </row>
    <row r="335" spans="1:33" ht="14.25">
      <c r="A335" s="47"/>
      <c r="B335" s="48"/>
      <c r="C335" s="44" t="s">
        <v>601</v>
      </c>
      <c r="D335" s="49" t="s">
        <v>600</v>
      </c>
      <c r="E335" s="10">
        <f>Source!CA128</f>
        <v>36</v>
      </c>
      <c r="F335" s="54" t="str">
        <f>CONCATENATE(" )", Source!DM128, Source!FU128, "=", Source!FY128)</f>
        <v xml:space="preserve"> )=50=50</v>
      </c>
      <c r="G335" s="31"/>
      <c r="H335" s="51">
        <f>SUM(U332:U336)</f>
        <v>142.09</v>
      </c>
      <c r="I335" s="55"/>
      <c r="J335" s="44">
        <f>Source!AU128</f>
        <v>50</v>
      </c>
      <c r="K335" s="51">
        <f>SUM(V332:V336)</f>
        <v>4062.36</v>
      </c>
      <c r="L335" s="52"/>
    </row>
    <row r="336" spans="1:33" ht="14.25">
      <c r="A336" s="59"/>
      <c r="B336" s="60"/>
      <c r="C336" s="61" t="s">
        <v>602</v>
      </c>
      <c r="D336" s="62" t="s">
        <v>603</v>
      </c>
      <c r="E336" s="63">
        <f>Source!AQ128</f>
        <v>13.4</v>
      </c>
      <c r="F336" s="64"/>
      <c r="G336" s="65" t="str">
        <f>Source!DI128</f>
        <v>)*0,8</v>
      </c>
      <c r="H336" s="64"/>
      <c r="I336" s="65"/>
      <c r="J336" s="65"/>
      <c r="K336" s="64"/>
      <c r="L336" s="66">
        <f>Source!U128</f>
        <v>21.44</v>
      </c>
    </row>
    <row r="337" spans="1:33" ht="15">
      <c r="G337" s="57">
        <f>ROUND(Source!AC128*Source!I128, 2)+ROUND(Source!AF128*Source!I128, 2)+ROUND(Source!AD128*Source!I128, 2)+SUM(H334:H335)</f>
        <v>696.24</v>
      </c>
      <c r="H337" s="57"/>
      <c r="J337" s="57">
        <f>Source!O128+SUM(K334:K335)</f>
        <v>19905.54</v>
      </c>
      <c r="K337" s="57"/>
      <c r="L337" s="58">
        <f>Source!U128</f>
        <v>21.44</v>
      </c>
      <c r="O337" s="56">
        <f>G337</f>
        <v>696.24</v>
      </c>
      <c r="P337" s="56">
        <f>J337</f>
        <v>19905.54</v>
      </c>
      <c r="Q337" s="56">
        <f>L337</f>
        <v>21.44</v>
      </c>
      <c r="W337">
        <f>IF(Source!BI128&lt;=1,G337, 0)</f>
        <v>0</v>
      </c>
      <c r="X337">
        <f>IF(Source!BI128=2,G337, 0)</f>
        <v>0</v>
      </c>
      <c r="Y337">
        <f>IF(Source!BI128=3,G337, 0)</f>
        <v>0</v>
      </c>
      <c r="Z337">
        <f>IF(Source!BI128=4,G337, 0)</f>
        <v>696.24</v>
      </c>
    </row>
    <row r="338" spans="1:33" ht="57">
      <c r="A338" s="47" t="str">
        <f>Source!E129</f>
        <v>65</v>
      </c>
      <c r="B338" s="48" t="s">
        <v>663</v>
      </c>
      <c r="C338" s="44" t="str">
        <f>Source!G129</f>
        <v>Автоматизированная система управления I категории технической сложности с количеством каналов (Кобщ) 2</v>
      </c>
      <c r="D338" s="49" t="str">
        <f>Source!H129</f>
        <v>1 система</v>
      </c>
      <c r="E338" s="10">
        <f>Source!I129</f>
        <v>1</v>
      </c>
      <c r="F338" s="51">
        <f>IF(Source!AK129&lt;&gt; 0, Source!AK129,Source!AL129 + Source!AM129 + Source!AO129)</f>
        <v>177.61</v>
      </c>
      <c r="G338" s="50"/>
      <c r="H338" s="51"/>
      <c r="I338" s="50" t="str">
        <f>Source!BO129</f>
        <v/>
      </c>
      <c r="J338" s="50"/>
      <c r="K338" s="51"/>
      <c r="L338" s="52"/>
      <c r="S338">
        <f>ROUND((Source!FX129/100)*((ROUND(Source!AF129*Source!I129, 2)+ROUND(Source!AE129*Source!I129, 2))), 2)</f>
        <v>134.99</v>
      </c>
      <c r="T338">
        <f>Source!X129</f>
        <v>3859.23</v>
      </c>
      <c r="U338">
        <f>ROUND((Source!FY129/100)*((ROUND(Source!AF129*Source!I129, 2)+ROUND(Source!AE129*Source!I129, 2))), 2)</f>
        <v>71.05</v>
      </c>
      <c r="V338">
        <f>Source!Y129</f>
        <v>2031.18</v>
      </c>
    </row>
    <row r="339" spans="1:33" ht="14.25">
      <c r="A339" s="47"/>
      <c r="B339" s="48"/>
      <c r="C339" s="44" t="s">
        <v>598</v>
      </c>
      <c r="D339" s="49"/>
      <c r="E339" s="10"/>
      <c r="F339" s="51">
        <f>Source!AO129</f>
        <v>177.61</v>
      </c>
      <c r="G339" s="50" t="str">
        <f>Source!DG129</f>
        <v>)*0,8</v>
      </c>
      <c r="H339" s="51">
        <f>ROUND(Source!AF129*Source!I129, 2)</f>
        <v>142.09</v>
      </c>
      <c r="I339" s="50"/>
      <c r="J339" s="50">
        <f>IF(Source!BA129&lt;&gt; 0, Source!BA129, 1)</f>
        <v>28.59</v>
      </c>
      <c r="K339" s="51">
        <f>Source!S129</f>
        <v>4062.35</v>
      </c>
      <c r="L339" s="52"/>
      <c r="R339">
        <f>H339</f>
        <v>142.09</v>
      </c>
    </row>
    <row r="340" spans="1:33" ht="14.25">
      <c r="A340" s="47"/>
      <c r="B340" s="48"/>
      <c r="C340" s="44" t="s">
        <v>599</v>
      </c>
      <c r="D340" s="49" t="s">
        <v>600</v>
      </c>
      <c r="E340" s="10">
        <f>Source!BZ129</f>
        <v>74</v>
      </c>
      <c r="F340" s="54" t="str">
        <f>CONCATENATE(" )", Source!DL129, Source!FT129, "=", Source!FX129)</f>
        <v xml:space="preserve"> )=95=95</v>
      </c>
      <c r="G340" s="31"/>
      <c r="H340" s="51">
        <f>SUM(S338:S342)</f>
        <v>134.99</v>
      </c>
      <c r="I340" s="55"/>
      <c r="J340" s="44">
        <f>Source!AT129</f>
        <v>95</v>
      </c>
      <c r="K340" s="51">
        <f>SUM(T338:T342)</f>
        <v>3859.23</v>
      </c>
      <c r="L340" s="52"/>
    </row>
    <row r="341" spans="1:33" ht="14.25">
      <c r="A341" s="47"/>
      <c r="B341" s="48"/>
      <c r="C341" s="44" t="s">
        <v>601</v>
      </c>
      <c r="D341" s="49" t="s">
        <v>600</v>
      </c>
      <c r="E341" s="10">
        <f>Source!CA129</f>
        <v>36</v>
      </c>
      <c r="F341" s="54" t="str">
        <f>CONCATENATE(" )", Source!DM129, Source!FU129, "=", Source!FY129)</f>
        <v xml:space="preserve"> )=50=50</v>
      </c>
      <c r="G341" s="31"/>
      <c r="H341" s="51">
        <f>SUM(U338:U342)</f>
        <v>71.05</v>
      </c>
      <c r="I341" s="55"/>
      <c r="J341" s="44">
        <f>Source!AU129</f>
        <v>50</v>
      </c>
      <c r="K341" s="51">
        <f>SUM(V338:V342)</f>
        <v>2031.18</v>
      </c>
      <c r="L341" s="52"/>
    </row>
    <row r="342" spans="1:33" ht="14.25">
      <c r="A342" s="59"/>
      <c r="B342" s="60"/>
      <c r="C342" s="61" t="s">
        <v>602</v>
      </c>
      <c r="D342" s="62" t="s">
        <v>603</v>
      </c>
      <c r="E342" s="63">
        <f>Source!AQ129</f>
        <v>13.4</v>
      </c>
      <c r="F342" s="64"/>
      <c r="G342" s="65" t="str">
        <f>Source!DI129</f>
        <v>)*0,8</v>
      </c>
      <c r="H342" s="64"/>
      <c r="I342" s="65"/>
      <c r="J342" s="65"/>
      <c r="K342" s="64"/>
      <c r="L342" s="66">
        <f>Source!U129</f>
        <v>10.72</v>
      </c>
    </row>
    <row r="343" spans="1:33" ht="15">
      <c r="G343" s="57">
        <f>ROUND(Source!AC129*Source!I129, 2)+ROUND(Source!AF129*Source!I129, 2)+ROUND(Source!AD129*Source!I129, 2)+SUM(H340:H341)</f>
        <v>348.13</v>
      </c>
      <c r="H343" s="57"/>
      <c r="J343" s="57">
        <f>Source!O129+SUM(K340:K341)</f>
        <v>9952.76</v>
      </c>
      <c r="K343" s="57"/>
      <c r="L343" s="58">
        <f>Source!U129</f>
        <v>10.72</v>
      </c>
      <c r="O343" s="56">
        <f>G343</f>
        <v>348.13</v>
      </c>
      <c r="P343" s="56">
        <f>J343</f>
        <v>9952.76</v>
      </c>
      <c r="Q343" s="56">
        <f>L343</f>
        <v>10.72</v>
      </c>
      <c r="W343">
        <f>IF(Source!BI129&lt;=1,G343, 0)</f>
        <v>0</v>
      </c>
      <c r="X343">
        <f>IF(Source!BI129=2,G343, 0)</f>
        <v>0</v>
      </c>
      <c r="Y343">
        <f>IF(Source!BI129=3,G343, 0)</f>
        <v>0</v>
      </c>
      <c r="Z343">
        <f>IF(Source!BI129=4,G343, 0)</f>
        <v>348.13</v>
      </c>
    </row>
    <row r="345" spans="1:33" ht="15">
      <c r="A345" s="69" t="str">
        <f>CONCATENATE("Итого по разделу: ", Source!G131)</f>
        <v>Итого по разделу: ПНР</v>
      </c>
      <c r="B345" s="69"/>
      <c r="C345" s="69"/>
      <c r="D345" s="69"/>
      <c r="E345" s="69"/>
      <c r="F345" s="69"/>
      <c r="G345" s="57">
        <f>SUM(O331:O344)</f>
        <v>1044.3699999999999</v>
      </c>
      <c r="H345" s="34"/>
      <c r="I345" s="68"/>
      <c r="J345" s="57">
        <f>SUM(P331:P344)</f>
        <v>29858.300000000003</v>
      </c>
      <c r="K345" s="34"/>
      <c r="L345" s="58">
        <f>SUM(Q331:Q344)</f>
        <v>32.160000000000004</v>
      </c>
      <c r="AG345" s="70" t="str">
        <f>CONCATENATE("Итого по разделу: ", Source!G131)</f>
        <v>Итого по разделу: ПНР</v>
      </c>
    </row>
    <row r="347" spans="1:33" hidden="1"/>
    <row r="348" spans="1:33" ht="15" hidden="1">
      <c r="A348" s="69" t="str">
        <f>CONCATENATE("Итого по локальной смете: ", Source!G161)</f>
        <v>Итого по локальной смете: ОАО "ВНИИР"</v>
      </c>
      <c r="B348" s="69"/>
      <c r="C348" s="69"/>
      <c r="D348" s="69"/>
      <c r="E348" s="69"/>
      <c r="F348" s="69"/>
      <c r="G348" s="57">
        <f>SUM(O37:O347)</f>
        <v>440924.19000000006</v>
      </c>
      <c r="H348" s="34"/>
      <c r="I348" s="68"/>
      <c r="J348" s="57">
        <f>SUM(P37:P347)</f>
        <v>801823.52999999991</v>
      </c>
      <c r="K348" s="34"/>
      <c r="L348" s="58">
        <f>SUM(Q37:Q347)</f>
        <v>574.21967600000016</v>
      </c>
      <c r="AG348" s="70" t="str">
        <f>CONCATENATE("Итого по локальной смете: ", Source!G161)</f>
        <v>Итого по локальной смете: ОАО "ВНИИР"</v>
      </c>
    </row>
    <row r="349" spans="1:33" hidden="1"/>
    <row r="350" spans="1:33" hidden="1"/>
    <row r="351" spans="1:33" ht="15" hidden="1">
      <c r="A351" s="69" t="str">
        <f>CONCATENATE("Итого по смете: ", Source!G191)</f>
        <v>Итого по смете: Монтажные и пусконаладочные работы структурированной кабельной сети ОАО "ВНИИР-Прогресс" на втором этаже лабораторного корпуса</v>
      </c>
      <c r="B351" s="69"/>
      <c r="C351" s="69"/>
      <c r="D351" s="69"/>
      <c r="E351" s="69"/>
      <c r="F351" s="69"/>
      <c r="G351" s="57">
        <f>SUM(O1:O350)</f>
        <v>440924.19000000006</v>
      </c>
      <c r="H351" s="34"/>
      <c r="I351" s="68"/>
      <c r="J351" s="57">
        <f>SUM(P1:P350)</f>
        <v>801823.52999999991</v>
      </c>
      <c r="K351" s="34"/>
      <c r="L351" s="58">
        <f>SUM(Q1:Q350)</f>
        <v>574.21967600000016</v>
      </c>
      <c r="AG351" s="70" t="str">
        <f>CONCATENATE("Итого по смете: ", Source!G191)</f>
        <v>Итого по смете: Монтажные и пусконаладочные работы структурированной кабельной сети ОАО "ВНИИР-Прогресс" на втором этаже лабораторного корпуса</v>
      </c>
    </row>
    <row r="353" spans="1:12" ht="14.25">
      <c r="C353" s="80" t="str">
        <f>Source!H220</f>
        <v>ОЗП</v>
      </c>
      <c r="D353" s="81"/>
      <c r="E353" s="81"/>
      <c r="F353" s="81"/>
      <c r="G353" s="81"/>
      <c r="H353" s="81"/>
      <c r="I353" s="81"/>
      <c r="J353" s="82">
        <f>Source!F220</f>
        <v>149808.07999999999</v>
      </c>
      <c r="K353" s="82"/>
    </row>
    <row r="354" spans="1:12" ht="14.25">
      <c r="C354" s="80" t="str">
        <f>Source!H221</f>
        <v>ЭММ, в т.ч. ЗПМ</v>
      </c>
      <c r="D354" s="81"/>
      <c r="E354" s="81"/>
      <c r="F354" s="81"/>
      <c r="G354" s="81"/>
      <c r="H354" s="81"/>
      <c r="I354" s="81"/>
      <c r="J354" s="82">
        <f>Source!F221</f>
        <v>2974.35</v>
      </c>
      <c r="K354" s="82"/>
    </row>
    <row r="355" spans="1:12" ht="14.25">
      <c r="C355" s="80" t="str">
        <f>Source!H222</f>
        <v>Стоимость материалов</v>
      </c>
      <c r="D355" s="81"/>
      <c r="E355" s="81"/>
      <c r="F355" s="81"/>
      <c r="G355" s="81"/>
      <c r="H355" s="81"/>
      <c r="I355" s="81"/>
      <c r="J355" s="82">
        <f>Source!F222</f>
        <v>431113.55</v>
      </c>
      <c r="K355" s="82"/>
    </row>
    <row r="356" spans="1:12" ht="14.25">
      <c r="C356" s="80" t="str">
        <f>Source!H223</f>
        <v>НР</v>
      </c>
      <c r="D356" s="81"/>
      <c r="E356" s="81"/>
      <c r="F356" s="81"/>
      <c r="G356" s="81"/>
      <c r="H356" s="81"/>
      <c r="I356" s="81"/>
      <c r="J356" s="82">
        <f>Source!F223</f>
        <v>142780.07</v>
      </c>
      <c r="K356" s="82"/>
    </row>
    <row r="357" spans="1:12" ht="14.25">
      <c r="C357" s="80" t="str">
        <f>Source!H224</f>
        <v>СП</v>
      </c>
      <c r="D357" s="81"/>
      <c r="E357" s="81"/>
      <c r="F357" s="81"/>
      <c r="G357" s="81"/>
      <c r="H357" s="81"/>
      <c r="I357" s="81"/>
      <c r="J357" s="82">
        <f>Source!F224</f>
        <v>75147.48</v>
      </c>
      <c r="K357" s="82"/>
    </row>
    <row r="358" spans="1:12" ht="14.25">
      <c r="C358" s="80" t="str">
        <f>Source!H225</f>
        <v>Всего</v>
      </c>
      <c r="D358" s="81"/>
      <c r="E358" s="81"/>
      <c r="F358" s="81"/>
      <c r="G358" s="81"/>
      <c r="H358" s="81"/>
      <c r="I358" s="81"/>
      <c r="J358" s="82">
        <f>Source!F225</f>
        <v>801823.53</v>
      </c>
      <c r="K358" s="82"/>
    </row>
    <row r="359" spans="1:12" ht="14.25">
      <c r="C359" s="80" t="str">
        <f>Source!H226</f>
        <v>НДС 20%</v>
      </c>
      <c r="D359" s="81"/>
      <c r="E359" s="81"/>
      <c r="F359" s="81"/>
      <c r="G359" s="81"/>
      <c r="H359" s="81"/>
      <c r="I359" s="81"/>
      <c r="J359" s="82">
        <f>Source!F226</f>
        <v>160364.71</v>
      </c>
      <c r="K359" s="82"/>
    </row>
    <row r="360" spans="1:12" ht="15">
      <c r="C360" s="83" t="str">
        <f>Source!H227</f>
        <v>Итого с НДС</v>
      </c>
      <c r="D360" s="84"/>
      <c r="E360" s="84"/>
      <c r="F360" s="84"/>
      <c r="G360" s="84"/>
      <c r="H360" s="84"/>
      <c r="I360" s="84"/>
      <c r="J360" s="85">
        <f>Source!F227</f>
        <v>962188.24</v>
      </c>
      <c r="K360" s="85"/>
    </row>
    <row r="364" spans="1:12" ht="14.25">
      <c r="A364" s="71" t="s">
        <v>664</v>
      </c>
      <c r="B364" s="71"/>
      <c r="C364" s="72" t="s">
        <v>690</v>
      </c>
      <c r="D364" s="73"/>
      <c r="E364" s="72"/>
      <c r="F364" s="72"/>
      <c r="G364" s="73"/>
      <c r="H364" s="72" t="s">
        <v>691</v>
      </c>
      <c r="I364" s="72"/>
      <c r="J364" s="72"/>
      <c r="K364" s="72"/>
      <c r="L364" s="11"/>
    </row>
    <row r="365" spans="1:12" ht="14.25">
      <c r="A365" s="73"/>
      <c r="B365" s="73"/>
      <c r="C365" s="74" t="s">
        <v>665</v>
      </c>
      <c r="D365" s="73"/>
      <c r="E365" s="75" t="s">
        <v>666</v>
      </c>
      <c r="F365" s="75"/>
      <c r="G365" s="73"/>
      <c r="H365" s="75" t="s">
        <v>667</v>
      </c>
      <c r="I365" s="75"/>
      <c r="J365" s="75"/>
      <c r="K365" s="75"/>
      <c r="L365" s="11"/>
    </row>
    <row r="366" spans="1:12" ht="14.25">
      <c r="A366" s="73"/>
      <c r="B366" s="76"/>
      <c r="C366" s="73"/>
      <c r="D366" s="76"/>
      <c r="E366" s="73"/>
      <c r="F366" s="73"/>
      <c r="G366" s="73"/>
      <c r="H366" s="73"/>
      <c r="I366" s="73"/>
      <c r="J366" s="73"/>
      <c r="K366" s="73"/>
      <c r="L366" s="11"/>
    </row>
    <row r="367" spans="1:12" ht="14.25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11"/>
    </row>
    <row r="368" spans="1:12" ht="14.25">
      <c r="A368" s="71" t="s">
        <v>668</v>
      </c>
      <c r="B368" s="71"/>
      <c r="C368" s="72" t="s">
        <v>692</v>
      </c>
      <c r="D368" s="73"/>
      <c r="E368" s="72"/>
      <c r="F368" s="72"/>
      <c r="G368" s="73"/>
      <c r="H368" s="72" t="s">
        <v>693</v>
      </c>
      <c r="I368" s="72"/>
      <c r="J368" s="72"/>
      <c r="K368" s="72"/>
      <c r="L368" s="11"/>
    </row>
    <row r="369" spans="1:12" ht="14.25">
      <c r="A369" s="73"/>
      <c r="B369" s="73"/>
      <c r="C369" s="74" t="s">
        <v>665</v>
      </c>
      <c r="D369" s="73"/>
      <c r="E369" s="75" t="s">
        <v>666</v>
      </c>
      <c r="F369" s="75"/>
      <c r="G369" s="73"/>
      <c r="H369" s="75" t="s">
        <v>667</v>
      </c>
      <c r="I369" s="75"/>
      <c r="J369" s="75"/>
      <c r="K369" s="75"/>
      <c r="L369" s="11"/>
    </row>
    <row r="370" spans="1:12" ht="14.25">
      <c r="A370" s="77"/>
      <c r="B370" s="77"/>
      <c r="C370" s="73"/>
      <c r="D370" s="78"/>
      <c r="E370" s="73"/>
      <c r="F370" s="77"/>
      <c r="G370" s="77"/>
      <c r="H370" s="77"/>
      <c r="I370" s="77"/>
      <c r="J370" s="77"/>
      <c r="K370" s="77"/>
      <c r="L370" s="11"/>
    </row>
  </sheetData>
  <mergeCells count="256">
    <mergeCell ref="E369:F369"/>
    <mergeCell ref="H369:K369"/>
    <mergeCell ref="J359:K359"/>
    <mergeCell ref="J360:K360"/>
    <mergeCell ref="A364:B364"/>
    <mergeCell ref="E365:F365"/>
    <mergeCell ref="H365:K365"/>
    <mergeCell ref="A368:B368"/>
    <mergeCell ref="J353:K353"/>
    <mergeCell ref="J354:K354"/>
    <mergeCell ref="J355:K355"/>
    <mergeCell ref="J356:K356"/>
    <mergeCell ref="J357:K357"/>
    <mergeCell ref="J358:K358"/>
    <mergeCell ref="A348:F348"/>
    <mergeCell ref="J348:K348"/>
    <mergeCell ref="G348:H348"/>
    <mergeCell ref="A351:F351"/>
    <mergeCell ref="J351:K351"/>
    <mergeCell ref="G351:H351"/>
    <mergeCell ref="F341:G341"/>
    <mergeCell ref="G343:H343"/>
    <mergeCell ref="J343:K343"/>
    <mergeCell ref="A345:F345"/>
    <mergeCell ref="J345:K345"/>
    <mergeCell ref="G345:H345"/>
    <mergeCell ref="A331:L331"/>
    <mergeCell ref="F334:G334"/>
    <mergeCell ref="F335:G335"/>
    <mergeCell ref="G337:H337"/>
    <mergeCell ref="J337:K337"/>
    <mergeCell ref="F340:G340"/>
    <mergeCell ref="G323:H323"/>
    <mergeCell ref="J323:K323"/>
    <mergeCell ref="G326:H326"/>
    <mergeCell ref="J326:K326"/>
    <mergeCell ref="A328:F328"/>
    <mergeCell ref="J328:K328"/>
    <mergeCell ref="G328:H328"/>
    <mergeCell ref="G314:H314"/>
    <mergeCell ref="J314:K314"/>
    <mergeCell ref="G317:H317"/>
    <mergeCell ref="J317:K317"/>
    <mergeCell ref="F320:G320"/>
    <mergeCell ref="F321:G321"/>
    <mergeCell ref="G305:H305"/>
    <mergeCell ref="J305:K305"/>
    <mergeCell ref="F308:G308"/>
    <mergeCell ref="F309:G309"/>
    <mergeCell ref="G311:H311"/>
    <mergeCell ref="J311:K311"/>
    <mergeCell ref="G296:H296"/>
    <mergeCell ref="J296:K296"/>
    <mergeCell ref="F299:G299"/>
    <mergeCell ref="F300:G300"/>
    <mergeCell ref="G302:H302"/>
    <mergeCell ref="J302:K302"/>
    <mergeCell ref="G287:H287"/>
    <mergeCell ref="J287:K287"/>
    <mergeCell ref="F290:G290"/>
    <mergeCell ref="F291:G291"/>
    <mergeCell ref="G293:H293"/>
    <mergeCell ref="J293:K293"/>
    <mergeCell ref="F278:G278"/>
    <mergeCell ref="F279:G279"/>
    <mergeCell ref="G281:H281"/>
    <mergeCell ref="J281:K281"/>
    <mergeCell ref="G284:H284"/>
    <mergeCell ref="J284:K284"/>
    <mergeCell ref="G269:H269"/>
    <mergeCell ref="J269:K269"/>
    <mergeCell ref="G272:H272"/>
    <mergeCell ref="J272:K272"/>
    <mergeCell ref="G275:H275"/>
    <mergeCell ref="J275:K275"/>
    <mergeCell ref="F260:G260"/>
    <mergeCell ref="F261:G261"/>
    <mergeCell ref="G263:H263"/>
    <mergeCell ref="J263:K263"/>
    <mergeCell ref="G266:H266"/>
    <mergeCell ref="J266:K266"/>
    <mergeCell ref="G251:H251"/>
    <mergeCell ref="J251:K251"/>
    <mergeCell ref="G254:H254"/>
    <mergeCell ref="J254:K254"/>
    <mergeCell ref="G257:H257"/>
    <mergeCell ref="J257:K257"/>
    <mergeCell ref="G242:H242"/>
    <mergeCell ref="J242:K242"/>
    <mergeCell ref="G245:H245"/>
    <mergeCell ref="J245:K245"/>
    <mergeCell ref="G248:H248"/>
    <mergeCell ref="J248:K248"/>
    <mergeCell ref="G230:H230"/>
    <mergeCell ref="J230:K230"/>
    <mergeCell ref="G233:H233"/>
    <mergeCell ref="J233:K233"/>
    <mergeCell ref="F239:G239"/>
    <mergeCell ref="F240:G240"/>
    <mergeCell ref="G218:H218"/>
    <mergeCell ref="J218:K218"/>
    <mergeCell ref="G221:H221"/>
    <mergeCell ref="J221:K221"/>
    <mergeCell ref="F227:G227"/>
    <mergeCell ref="F228:G228"/>
    <mergeCell ref="G208:H208"/>
    <mergeCell ref="J208:K208"/>
    <mergeCell ref="F212:G212"/>
    <mergeCell ref="F213:G213"/>
    <mergeCell ref="G215:H215"/>
    <mergeCell ref="J215:K215"/>
    <mergeCell ref="G198:H198"/>
    <mergeCell ref="J198:K198"/>
    <mergeCell ref="F202:G202"/>
    <mergeCell ref="F203:G203"/>
    <mergeCell ref="G205:H205"/>
    <mergeCell ref="J205:K205"/>
    <mergeCell ref="F189:G189"/>
    <mergeCell ref="F190:G190"/>
    <mergeCell ref="G192:H192"/>
    <mergeCell ref="J192:K192"/>
    <mergeCell ref="G195:H195"/>
    <mergeCell ref="J195:K195"/>
    <mergeCell ref="F179:G179"/>
    <mergeCell ref="F180:G180"/>
    <mergeCell ref="G182:H182"/>
    <mergeCell ref="J182:K182"/>
    <mergeCell ref="G185:H185"/>
    <mergeCell ref="J185:K185"/>
    <mergeCell ref="F169:G169"/>
    <mergeCell ref="F170:G170"/>
    <mergeCell ref="G172:H172"/>
    <mergeCell ref="J172:K172"/>
    <mergeCell ref="G175:H175"/>
    <mergeCell ref="J175:K175"/>
    <mergeCell ref="F158:G158"/>
    <mergeCell ref="F159:G159"/>
    <mergeCell ref="G161:H161"/>
    <mergeCell ref="J161:K161"/>
    <mergeCell ref="G164:H164"/>
    <mergeCell ref="J164:K164"/>
    <mergeCell ref="G148:H148"/>
    <mergeCell ref="J148:K148"/>
    <mergeCell ref="G151:H151"/>
    <mergeCell ref="J151:K151"/>
    <mergeCell ref="G154:H154"/>
    <mergeCell ref="J154:K154"/>
    <mergeCell ref="G137:H137"/>
    <mergeCell ref="J137:K137"/>
    <mergeCell ref="G140:H140"/>
    <mergeCell ref="J140:K140"/>
    <mergeCell ref="F145:G145"/>
    <mergeCell ref="F146:G146"/>
    <mergeCell ref="G127:H127"/>
    <mergeCell ref="J127:K127"/>
    <mergeCell ref="G130:H130"/>
    <mergeCell ref="J130:K130"/>
    <mergeCell ref="F134:G134"/>
    <mergeCell ref="F135:G135"/>
    <mergeCell ref="G118:H118"/>
    <mergeCell ref="J118:K118"/>
    <mergeCell ref="G121:H121"/>
    <mergeCell ref="J121:K121"/>
    <mergeCell ref="F124:G124"/>
    <mergeCell ref="F125:G125"/>
    <mergeCell ref="G106:H106"/>
    <mergeCell ref="J106:K106"/>
    <mergeCell ref="G109:H109"/>
    <mergeCell ref="J109:K109"/>
    <mergeCell ref="F115:G115"/>
    <mergeCell ref="F116:G116"/>
    <mergeCell ref="G97:H97"/>
    <mergeCell ref="J97:K97"/>
    <mergeCell ref="G100:H100"/>
    <mergeCell ref="J100:K100"/>
    <mergeCell ref="G103:H103"/>
    <mergeCell ref="J103:K103"/>
    <mergeCell ref="G84:H84"/>
    <mergeCell ref="J84:K84"/>
    <mergeCell ref="G87:H87"/>
    <mergeCell ref="J87:K87"/>
    <mergeCell ref="F94:G94"/>
    <mergeCell ref="F95:G95"/>
    <mergeCell ref="G75:H75"/>
    <mergeCell ref="J75:K75"/>
    <mergeCell ref="G78:H78"/>
    <mergeCell ref="J78:K78"/>
    <mergeCell ref="G81:H81"/>
    <mergeCell ref="J81:K81"/>
    <mergeCell ref="G62:H62"/>
    <mergeCell ref="J62:K62"/>
    <mergeCell ref="G65:H65"/>
    <mergeCell ref="J65:K65"/>
    <mergeCell ref="F72:G72"/>
    <mergeCell ref="F73:G73"/>
    <mergeCell ref="G52:H52"/>
    <mergeCell ref="J52:K52"/>
    <mergeCell ref="F56:G56"/>
    <mergeCell ref="F57:G57"/>
    <mergeCell ref="G59:H59"/>
    <mergeCell ref="J59:K59"/>
    <mergeCell ref="F42:G42"/>
    <mergeCell ref="F43:G43"/>
    <mergeCell ref="G45:H45"/>
    <mergeCell ref="J45:K45"/>
    <mergeCell ref="F49:G49"/>
    <mergeCell ref="F50:G50"/>
    <mergeCell ref="C32:F32"/>
    <mergeCell ref="G32:H32"/>
    <mergeCell ref="I32:J32"/>
    <mergeCell ref="K32:L32"/>
    <mergeCell ref="A34:L34"/>
    <mergeCell ref="A38:L38"/>
    <mergeCell ref="C30:F30"/>
    <mergeCell ref="G30:H30"/>
    <mergeCell ref="I30:J30"/>
    <mergeCell ref="K30:L30"/>
    <mergeCell ref="C31:F31"/>
    <mergeCell ref="G31:H31"/>
    <mergeCell ref="I31:J31"/>
    <mergeCell ref="K31:L31"/>
    <mergeCell ref="C28:F28"/>
    <mergeCell ref="G28:H28"/>
    <mergeCell ref="I28:J28"/>
    <mergeCell ref="K28:L28"/>
    <mergeCell ref="C29:F29"/>
    <mergeCell ref="G29:H29"/>
    <mergeCell ref="I29:J29"/>
    <mergeCell ref="K29:L29"/>
    <mergeCell ref="C26:F26"/>
    <mergeCell ref="G26:H26"/>
    <mergeCell ref="I26:J26"/>
    <mergeCell ref="K26:L26"/>
    <mergeCell ref="C27:F27"/>
    <mergeCell ref="G27:H27"/>
    <mergeCell ref="I27:J27"/>
    <mergeCell ref="K27:L27"/>
    <mergeCell ref="B15:K15"/>
    <mergeCell ref="B17:K17"/>
    <mergeCell ref="B19:K19"/>
    <mergeCell ref="B20:K20"/>
    <mergeCell ref="A22:L22"/>
    <mergeCell ref="G25:H25"/>
    <mergeCell ref="I25:J25"/>
    <mergeCell ref="B7:E7"/>
    <mergeCell ref="H7:L7"/>
    <mergeCell ref="B10:K10"/>
    <mergeCell ref="B11:K11"/>
    <mergeCell ref="F13:G13"/>
    <mergeCell ref="H13:K13"/>
    <mergeCell ref="B3:E3"/>
    <mergeCell ref="H3:L3"/>
    <mergeCell ref="B4:E4"/>
    <mergeCell ref="H4:L4"/>
    <mergeCell ref="B6:E6"/>
    <mergeCell ref="H6:L6"/>
  </mergeCells>
  <pageMargins left="0.4" right="0.2" top="0.2" bottom="0.4" header="0.2" footer="0.2"/>
  <pageSetup paperSize="9" scale="58" orientation="portrait" verticalDpi="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K258"/>
  <sheetViews>
    <sheetView workbookViewId="0">
      <selection activeCell="J16" sqref="J16"/>
    </sheetView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58678</v>
      </c>
      <c r="M1">
        <v>10</v>
      </c>
      <c r="N1">
        <v>11</v>
      </c>
      <c r="O1">
        <v>5</v>
      </c>
      <c r="P1">
        <v>3</v>
      </c>
      <c r="Q1">
        <v>2</v>
      </c>
    </row>
    <row r="12" spans="1:133">
      <c r="A12" s="1">
        <v>1</v>
      </c>
      <c r="B12" s="1">
        <v>253</v>
      </c>
      <c r="C12" s="1">
        <v>0</v>
      </c>
      <c r="D12" s="1">
        <f>ROW(A191)</f>
        <v>191</v>
      </c>
      <c r="E12" s="1">
        <v>0</v>
      </c>
      <c r="F12" s="1" t="s">
        <v>4</v>
      </c>
      <c r="G12" s="79" t="s">
        <v>671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6</v>
      </c>
      <c r="AI12" s="1" t="s">
        <v>7</v>
      </c>
      <c r="AJ12" s="1" t="s">
        <v>8</v>
      </c>
      <c r="AK12" s="1"/>
      <c r="AL12" s="1" t="s">
        <v>9</v>
      </c>
      <c r="AM12" s="1" t="s">
        <v>10</v>
      </c>
      <c r="AN12" s="1" t="s">
        <v>11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8</v>
      </c>
      <c r="AY12" s="1" t="s">
        <v>12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13</v>
      </c>
      <c r="BI12" s="1" t="s">
        <v>14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15</v>
      </c>
      <c r="BZ12" s="1" t="s">
        <v>16</v>
      </c>
      <c r="CA12" s="1" t="s">
        <v>15</v>
      </c>
      <c r="CB12" s="1" t="s">
        <v>15</v>
      </c>
      <c r="CC12" s="1" t="s">
        <v>15</v>
      </c>
      <c r="CD12" s="1" t="s">
        <v>15</v>
      </c>
      <c r="CE12" s="1" t="s">
        <v>17</v>
      </c>
      <c r="CF12" s="1">
        <v>0</v>
      </c>
      <c r="CG12" s="1">
        <v>0</v>
      </c>
      <c r="CH12" s="1">
        <v>2105352</v>
      </c>
      <c r="CI12" s="1" t="s">
        <v>3</v>
      </c>
      <c r="CJ12" s="1" t="s">
        <v>3</v>
      </c>
      <c r="CK12" s="1">
        <v>0</v>
      </c>
      <c r="CL12" s="1"/>
      <c r="CM12" s="1"/>
      <c r="CN12" s="1"/>
      <c r="CO12" s="1"/>
      <c r="CP12" s="1"/>
      <c r="CQ12" s="1" t="s">
        <v>18</v>
      </c>
      <c r="CR12" s="1" t="s">
        <v>19</v>
      </c>
      <c r="CS12" s="1">
        <v>42130</v>
      </c>
      <c r="CT12" s="1">
        <v>246</v>
      </c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>
      <c r="A18" s="2">
        <v>52</v>
      </c>
      <c r="B18" s="2">
        <f t="shared" ref="B18:G18" si="0">B191</f>
        <v>253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1</v>
      </c>
      <c r="G18" s="2" t="str">
        <f t="shared" si="0"/>
        <v>Монтажные и пусконаладочные работы структурированной кабельной сети ОАО "ВНИИР-Прогресс" на втором этаже лабораторного корпуса</v>
      </c>
      <c r="H18" s="2"/>
      <c r="I18" s="2"/>
      <c r="J18" s="2"/>
      <c r="K18" s="2"/>
      <c r="L18" s="2"/>
      <c r="M18" s="2"/>
      <c r="N18" s="2"/>
      <c r="O18" s="2">
        <f t="shared" ref="O18:AT18" si="1">O191</f>
        <v>583895.98</v>
      </c>
      <c r="P18" s="2">
        <f t="shared" si="1"/>
        <v>431113.55</v>
      </c>
      <c r="Q18" s="2">
        <f t="shared" si="1"/>
        <v>2974.35</v>
      </c>
      <c r="R18" s="2">
        <f t="shared" si="1"/>
        <v>486.73</v>
      </c>
      <c r="S18" s="2">
        <f t="shared" si="1"/>
        <v>149808.07999999999</v>
      </c>
      <c r="T18" s="2">
        <f t="shared" si="1"/>
        <v>0</v>
      </c>
      <c r="U18" s="2">
        <f t="shared" si="1"/>
        <v>574.21967600000005</v>
      </c>
      <c r="V18" s="2">
        <f t="shared" si="1"/>
        <v>1.5903206249999999</v>
      </c>
      <c r="W18" s="2">
        <f t="shared" si="1"/>
        <v>0</v>
      </c>
      <c r="X18" s="2">
        <f t="shared" si="1"/>
        <v>142780.07</v>
      </c>
      <c r="Y18" s="2">
        <f t="shared" si="1"/>
        <v>75147.48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801823.53</v>
      </c>
      <c r="AS18" s="2">
        <f t="shared" si="1"/>
        <v>427340.45</v>
      </c>
      <c r="AT18" s="2">
        <f t="shared" si="1"/>
        <v>344624.78</v>
      </c>
      <c r="AU18" s="2">
        <f t="shared" ref="AU18:BZ18" si="2">AU191</f>
        <v>29858.3</v>
      </c>
      <c r="AV18" s="2">
        <f t="shared" si="2"/>
        <v>431113.55</v>
      </c>
      <c r="AW18" s="2">
        <f t="shared" si="2"/>
        <v>431113.55</v>
      </c>
      <c r="AX18" s="2">
        <f t="shared" si="2"/>
        <v>0</v>
      </c>
      <c r="AY18" s="2">
        <f t="shared" si="2"/>
        <v>431113.55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CA191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DG191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EM191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FS191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>
      <c r="A20" s="1">
        <v>3</v>
      </c>
      <c r="B20" s="1">
        <v>1</v>
      </c>
      <c r="C20" s="1"/>
      <c r="D20" s="1">
        <f>ROW(A161)</f>
        <v>161</v>
      </c>
      <c r="E20" s="1"/>
      <c r="F20" s="1">
        <v>1</v>
      </c>
      <c r="G20" s="1" t="s">
        <v>8</v>
      </c>
      <c r="H20" s="1" t="s">
        <v>3</v>
      </c>
      <c r="I20" s="1">
        <v>0</v>
      </c>
      <c r="J20" s="1" t="s">
        <v>3</v>
      </c>
      <c r="K20" s="1">
        <v>-1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>
      <c r="A22" s="2">
        <v>52</v>
      </c>
      <c r="B22" s="2">
        <f t="shared" ref="B22:G22" si="7">B161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>
        <f t="shared" si="7"/>
        <v>1</v>
      </c>
      <c r="G22" s="2" t="str">
        <f t="shared" si="7"/>
        <v>ОАО "ВНИИР"</v>
      </c>
      <c r="H22" s="2"/>
      <c r="I22" s="2"/>
      <c r="J22" s="2"/>
      <c r="K22" s="2"/>
      <c r="L22" s="2"/>
      <c r="M22" s="2"/>
      <c r="N22" s="2"/>
      <c r="O22" s="2">
        <f t="shared" ref="O22:AT22" si="8">O161</f>
        <v>583895.98</v>
      </c>
      <c r="P22" s="2">
        <f t="shared" si="8"/>
        <v>431113.55</v>
      </c>
      <c r="Q22" s="2">
        <f t="shared" si="8"/>
        <v>2974.35</v>
      </c>
      <c r="R22" s="2">
        <f t="shared" si="8"/>
        <v>486.73</v>
      </c>
      <c r="S22" s="2">
        <f t="shared" si="8"/>
        <v>149808.07999999999</v>
      </c>
      <c r="T22" s="2">
        <f t="shared" si="8"/>
        <v>0</v>
      </c>
      <c r="U22" s="2">
        <f t="shared" si="8"/>
        <v>574.21967600000005</v>
      </c>
      <c r="V22" s="2">
        <f t="shared" si="8"/>
        <v>1.5903206249999999</v>
      </c>
      <c r="W22" s="2">
        <f t="shared" si="8"/>
        <v>0</v>
      </c>
      <c r="X22" s="2">
        <f t="shared" si="8"/>
        <v>142780.07</v>
      </c>
      <c r="Y22" s="2">
        <f t="shared" si="8"/>
        <v>75147.48</v>
      </c>
      <c r="Z22" s="2">
        <f t="shared" si="8"/>
        <v>0</v>
      </c>
      <c r="AA22" s="2">
        <f t="shared" si="8"/>
        <v>0</v>
      </c>
      <c r="AB22" s="2">
        <f t="shared" si="8"/>
        <v>0</v>
      </c>
      <c r="AC22" s="2">
        <f t="shared" si="8"/>
        <v>0</v>
      </c>
      <c r="AD22" s="2">
        <f t="shared" si="8"/>
        <v>0</v>
      </c>
      <c r="AE22" s="2">
        <f t="shared" si="8"/>
        <v>0</v>
      </c>
      <c r="AF22" s="2">
        <f t="shared" si="8"/>
        <v>0</v>
      </c>
      <c r="AG22" s="2">
        <f t="shared" si="8"/>
        <v>0</v>
      </c>
      <c r="AH22" s="2">
        <f t="shared" si="8"/>
        <v>0</v>
      </c>
      <c r="AI22" s="2">
        <f t="shared" si="8"/>
        <v>0</v>
      </c>
      <c r="AJ22" s="2">
        <f t="shared" si="8"/>
        <v>0</v>
      </c>
      <c r="AK22" s="2">
        <f t="shared" si="8"/>
        <v>0</v>
      </c>
      <c r="AL22" s="2">
        <f t="shared" si="8"/>
        <v>0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801823.53</v>
      </c>
      <c r="AS22" s="2">
        <f t="shared" si="8"/>
        <v>427340.45</v>
      </c>
      <c r="AT22" s="2">
        <f t="shared" si="8"/>
        <v>344624.78</v>
      </c>
      <c r="AU22" s="2">
        <f t="shared" ref="AU22:BZ22" si="9">AU161</f>
        <v>29858.3</v>
      </c>
      <c r="AV22" s="2">
        <f t="shared" si="9"/>
        <v>431113.55</v>
      </c>
      <c r="AW22" s="2">
        <f t="shared" si="9"/>
        <v>431113.55</v>
      </c>
      <c r="AX22" s="2">
        <f t="shared" si="9"/>
        <v>0</v>
      </c>
      <c r="AY22" s="2">
        <f t="shared" si="9"/>
        <v>431113.55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CA161</f>
        <v>0</v>
      </c>
      <c r="CB22" s="2">
        <f t="shared" si="10"/>
        <v>0</v>
      </c>
      <c r="CC22" s="2">
        <f t="shared" si="10"/>
        <v>0</v>
      </c>
      <c r="CD22" s="2">
        <f t="shared" si="10"/>
        <v>0</v>
      </c>
      <c r="CE22" s="2">
        <f t="shared" si="10"/>
        <v>0</v>
      </c>
      <c r="CF22" s="2">
        <f t="shared" si="10"/>
        <v>0</v>
      </c>
      <c r="CG22" s="2">
        <f t="shared" si="10"/>
        <v>0</v>
      </c>
      <c r="CH22" s="2">
        <f t="shared" si="10"/>
        <v>0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DG161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EM161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FS161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>
      <c r="A24" s="1">
        <v>4</v>
      </c>
      <c r="B24" s="1">
        <v>1</v>
      </c>
      <c r="C24" s="1"/>
      <c r="D24" s="1">
        <f>ROW(A94)</f>
        <v>94</v>
      </c>
      <c r="E24" s="1"/>
      <c r="F24" s="1" t="s">
        <v>21</v>
      </c>
      <c r="G24" s="1" t="s">
        <v>22</v>
      </c>
      <c r="H24" s="1" t="s">
        <v>3</v>
      </c>
      <c r="I24" s="1">
        <v>0</v>
      </c>
      <c r="J24" s="1"/>
      <c r="K24" s="1">
        <v>0</v>
      </c>
      <c r="L24" s="1"/>
      <c r="M24" s="1" t="s">
        <v>3</v>
      </c>
      <c r="N24" s="1"/>
      <c r="O24" s="1"/>
      <c r="P24" s="1"/>
      <c r="Q24" s="1"/>
      <c r="R24" s="1"/>
      <c r="S24" s="1">
        <v>0</v>
      </c>
      <c r="T24" s="1"/>
      <c r="U24" s="1" t="s">
        <v>3</v>
      </c>
      <c r="V24" s="1">
        <v>0</v>
      </c>
      <c r="W24" s="1"/>
      <c r="X24" s="1"/>
      <c r="Y24" s="1"/>
      <c r="Z24" s="1"/>
      <c r="AA24" s="1"/>
      <c r="AB24" s="1" t="s">
        <v>3</v>
      </c>
      <c r="AC24" s="1" t="s">
        <v>3</v>
      </c>
      <c r="AD24" s="1" t="s">
        <v>3</v>
      </c>
      <c r="AE24" s="1" t="s">
        <v>3</v>
      </c>
      <c r="AF24" s="1" t="s">
        <v>3</v>
      </c>
      <c r="AG24" s="1" t="s">
        <v>3</v>
      </c>
      <c r="AH24" s="1"/>
      <c r="AI24" s="1"/>
      <c r="AJ24" s="1"/>
      <c r="AK24" s="1"/>
      <c r="AL24" s="1"/>
      <c r="AM24" s="1"/>
      <c r="AN24" s="1"/>
      <c r="AO24" s="1"/>
      <c r="AP24" s="1" t="s">
        <v>3</v>
      </c>
      <c r="AQ24" s="1" t="s">
        <v>3</v>
      </c>
      <c r="AR24" s="1" t="s">
        <v>3</v>
      </c>
      <c r="AS24" s="1"/>
      <c r="AT24" s="1"/>
      <c r="AU24" s="1"/>
      <c r="AV24" s="1"/>
      <c r="AW24" s="1"/>
      <c r="AX24" s="1"/>
      <c r="AY24" s="1"/>
      <c r="AZ24" s="1" t="s">
        <v>3</v>
      </c>
      <c r="BA24" s="1"/>
      <c r="BB24" s="1" t="s">
        <v>3</v>
      </c>
      <c r="BC24" s="1" t="s">
        <v>3</v>
      </c>
      <c r="BD24" s="1" t="s">
        <v>3</v>
      </c>
      <c r="BE24" s="1" t="s">
        <v>3</v>
      </c>
      <c r="BF24" s="1" t="s">
        <v>3</v>
      </c>
      <c r="BG24" s="1" t="s">
        <v>3</v>
      </c>
      <c r="BH24" s="1" t="s">
        <v>3</v>
      </c>
      <c r="BI24" s="1" t="s">
        <v>3</v>
      </c>
      <c r="BJ24" s="1" t="s">
        <v>3</v>
      </c>
      <c r="BK24" s="1" t="s">
        <v>3</v>
      </c>
      <c r="BL24" s="1" t="s">
        <v>3</v>
      </c>
      <c r="BM24" s="1" t="s">
        <v>3</v>
      </c>
      <c r="BN24" s="1" t="s">
        <v>3</v>
      </c>
      <c r="BO24" s="1" t="s">
        <v>3</v>
      </c>
      <c r="BP24" s="1" t="s">
        <v>3</v>
      </c>
      <c r="BQ24" s="1"/>
      <c r="BR24" s="1"/>
      <c r="BS24" s="1"/>
      <c r="BT24" s="1"/>
      <c r="BU24" s="1"/>
      <c r="BV24" s="1"/>
      <c r="BW24" s="1"/>
      <c r="BX24" s="1">
        <v>0</v>
      </c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>
        <v>0</v>
      </c>
    </row>
    <row r="26" spans="1:245">
      <c r="A26" s="2">
        <v>52</v>
      </c>
      <c r="B26" s="2">
        <f t="shared" ref="B26:G26" si="14">B94</f>
        <v>1</v>
      </c>
      <c r="C26" s="2">
        <f t="shared" si="14"/>
        <v>4</v>
      </c>
      <c r="D26" s="2">
        <f t="shared" si="14"/>
        <v>24</v>
      </c>
      <c r="E26" s="2">
        <f t="shared" si="14"/>
        <v>0</v>
      </c>
      <c r="F26" s="2" t="str">
        <f t="shared" si="14"/>
        <v>Новый раздел</v>
      </c>
      <c r="G26" s="2" t="str">
        <f t="shared" si="14"/>
        <v>СМР</v>
      </c>
      <c r="H26" s="2"/>
      <c r="I26" s="2"/>
      <c r="J26" s="2"/>
      <c r="K26" s="2"/>
      <c r="L26" s="2"/>
      <c r="M26" s="2"/>
      <c r="N26" s="2"/>
      <c r="O26" s="2">
        <f t="shared" ref="O26:AT26" si="15">O94</f>
        <v>571708.92000000004</v>
      </c>
      <c r="P26" s="2">
        <f t="shared" si="15"/>
        <v>431113.55</v>
      </c>
      <c r="Q26" s="2">
        <f t="shared" si="15"/>
        <v>2974.35</v>
      </c>
      <c r="R26" s="2">
        <f t="shared" si="15"/>
        <v>486.73</v>
      </c>
      <c r="S26" s="2">
        <f t="shared" si="15"/>
        <v>137621.01999999999</v>
      </c>
      <c r="T26" s="2">
        <f t="shared" si="15"/>
        <v>0</v>
      </c>
      <c r="U26" s="2">
        <f t="shared" si="15"/>
        <v>542.05967600000008</v>
      </c>
      <c r="V26" s="2">
        <f t="shared" si="15"/>
        <v>1.5903206249999999</v>
      </c>
      <c r="W26" s="2">
        <f t="shared" si="15"/>
        <v>0</v>
      </c>
      <c r="X26" s="2">
        <f t="shared" si="15"/>
        <v>131202.37</v>
      </c>
      <c r="Y26" s="2">
        <f t="shared" si="15"/>
        <v>69053.94</v>
      </c>
      <c r="Z26" s="2">
        <f t="shared" si="15"/>
        <v>0</v>
      </c>
      <c r="AA26" s="2">
        <f t="shared" si="15"/>
        <v>0</v>
      </c>
      <c r="AB26" s="2">
        <f t="shared" si="15"/>
        <v>571708.92000000004</v>
      </c>
      <c r="AC26" s="2">
        <f t="shared" si="15"/>
        <v>431113.55</v>
      </c>
      <c r="AD26" s="2">
        <f t="shared" si="15"/>
        <v>2974.35</v>
      </c>
      <c r="AE26" s="2">
        <f t="shared" si="15"/>
        <v>486.73</v>
      </c>
      <c r="AF26" s="2">
        <f t="shared" si="15"/>
        <v>137621.01999999999</v>
      </c>
      <c r="AG26" s="2">
        <f t="shared" si="15"/>
        <v>0</v>
      </c>
      <c r="AH26" s="2">
        <f t="shared" si="15"/>
        <v>542.05967600000008</v>
      </c>
      <c r="AI26" s="2">
        <f t="shared" si="15"/>
        <v>1.5903206249999999</v>
      </c>
      <c r="AJ26" s="2">
        <f t="shared" si="15"/>
        <v>0</v>
      </c>
      <c r="AK26" s="2">
        <f t="shared" si="15"/>
        <v>131202.37</v>
      </c>
      <c r="AL26" s="2">
        <f t="shared" si="15"/>
        <v>69053.94</v>
      </c>
      <c r="AM26" s="2">
        <f t="shared" si="15"/>
        <v>0</v>
      </c>
      <c r="AN26" s="2">
        <f t="shared" si="15"/>
        <v>0</v>
      </c>
      <c r="AO26" s="2">
        <f t="shared" si="15"/>
        <v>0</v>
      </c>
      <c r="AP26" s="2">
        <f t="shared" si="15"/>
        <v>0</v>
      </c>
      <c r="AQ26" s="2">
        <f t="shared" si="15"/>
        <v>0</v>
      </c>
      <c r="AR26" s="2">
        <f t="shared" si="15"/>
        <v>771965.23</v>
      </c>
      <c r="AS26" s="2">
        <f t="shared" si="15"/>
        <v>427340.45</v>
      </c>
      <c r="AT26" s="2">
        <f t="shared" si="15"/>
        <v>344624.78</v>
      </c>
      <c r="AU26" s="2">
        <f t="shared" ref="AU26:BZ26" si="16">AU94</f>
        <v>0</v>
      </c>
      <c r="AV26" s="2">
        <f t="shared" si="16"/>
        <v>431113.55</v>
      </c>
      <c r="AW26" s="2">
        <f t="shared" si="16"/>
        <v>431113.55</v>
      </c>
      <c r="AX26" s="2">
        <f t="shared" si="16"/>
        <v>0</v>
      </c>
      <c r="AY26" s="2">
        <f t="shared" si="16"/>
        <v>431113.55</v>
      </c>
      <c r="AZ26" s="2">
        <f t="shared" si="16"/>
        <v>0</v>
      </c>
      <c r="BA26" s="2">
        <f t="shared" si="16"/>
        <v>0</v>
      </c>
      <c r="BB26" s="2">
        <f t="shared" si="16"/>
        <v>0</v>
      </c>
      <c r="BC26" s="2">
        <f t="shared" si="16"/>
        <v>0</v>
      </c>
      <c r="BD26" s="2">
        <f t="shared" si="16"/>
        <v>0</v>
      </c>
      <c r="BE26" s="2">
        <f t="shared" si="16"/>
        <v>0</v>
      </c>
      <c r="BF26" s="2">
        <f t="shared" si="16"/>
        <v>0</v>
      </c>
      <c r="BG26" s="2">
        <f t="shared" si="16"/>
        <v>0</v>
      </c>
      <c r="BH26" s="2">
        <f t="shared" si="16"/>
        <v>0</v>
      </c>
      <c r="BI26" s="2">
        <f t="shared" si="16"/>
        <v>0</v>
      </c>
      <c r="BJ26" s="2">
        <f t="shared" si="16"/>
        <v>0</v>
      </c>
      <c r="BK26" s="2">
        <f t="shared" si="16"/>
        <v>0</v>
      </c>
      <c r="BL26" s="2">
        <f t="shared" si="16"/>
        <v>0</v>
      </c>
      <c r="BM26" s="2">
        <f t="shared" si="16"/>
        <v>0</v>
      </c>
      <c r="BN26" s="2">
        <f t="shared" si="16"/>
        <v>0</v>
      </c>
      <c r="BO26" s="2">
        <f t="shared" si="16"/>
        <v>0</v>
      </c>
      <c r="BP26" s="2">
        <f t="shared" si="16"/>
        <v>0</v>
      </c>
      <c r="BQ26" s="2">
        <f t="shared" si="16"/>
        <v>0</v>
      </c>
      <c r="BR26" s="2">
        <f t="shared" si="16"/>
        <v>0</v>
      </c>
      <c r="BS26" s="2">
        <f t="shared" si="16"/>
        <v>0</v>
      </c>
      <c r="BT26" s="2">
        <f t="shared" si="16"/>
        <v>0</v>
      </c>
      <c r="BU26" s="2">
        <f t="shared" si="16"/>
        <v>0</v>
      </c>
      <c r="BV26" s="2">
        <f t="shared" si="16"/>
        <v>0</v>
      </c>
      <c r="BW26" s="2">
        <f t="shared" si="16"/>
        <v>0</v>
      </c>
      <c r="BX26" s="2">
        <f t="shared" si="16"/>
        <v>0</v>
      </c>
      <c r="BY26" s="2">
        <f t="shared" si="16"/>
        <v>0</v>
      </c>
      <c r="BZ26" s="2">
        <f t="shared" si="16"/>
        <v>0</v>
      </c>
      <c r="CA26" s="2">
        <f t="shared" ref="CA26:DF26" si="17">CA94</f>
        <v>771965.23</v>
      </c>
      <c r="CB26" s="2">
        <f t="shared" si="17"/>
        <v>427340.45</v>
      </c>
      <c r="CC26" s="2">
        <f t="shared" si="17"/>
        <v>344624.78</v>
      </c>
      <c r="CD26" s="2">
        <f t="shared" si="17"/>
        <v>0</v>
      </c>
      <c r="CE26" s="2">
        <f t="shared" si="17"/>
        <v>431113.55</v>
      </c>
      <c r="CF26" s="2">
        <f t="shared" si="17"/>
        <v>431113.55</v>
      </c>
      <c r="CG26" s="2">
        <f t="shared" si="17"/>
        <v>0</v>
      </c>
      <c r="CH26" s="2">
        <f t="shared" si="17"/>
        <v>431113.55</v>
      </c>
      <c r="CI26" s="2">
        <f t="shared" si="17"/>
        <v>0</v>
      </c>
      <c r="CJ26" s="2">
        <f t="shared" si="17"/>
        <v>0</v>
      </c>
      <c r="CK26" s="2">
        <f t="shared" si="17"/>
        <v>0</v>
      </c>
      <c r="CL26" s="2">
        <f t="shared" si="17"/>
        <v>0</v>
      </c>
      <c r="CM26" s="2">
        <f t="shared" si="17"/>
        <v>0</v>
      </c>
      <c r="CN26" s="2">
        <f t="shared" si="17"/>
        <v>0</v>
      </c>
      <c r="CO26" s="2">
        <f t="shared" si="17"/>
        <v>0</v>
      </c>
      <c r="CP26" s="2">
        <f t="shared" si="17"/>
        <v>0</v>
      </c>
      <c r="CQ26" s="2">
        <f t="shared" si="17"/>
        <v>0</v>
      </c>
      <c r="CR26" s="2">
        <f t="shared" si="17"/>
        <v>0</v>
      </c>
      <c r="CS26" s="2">
        <f t="shared" si="17"/>
        <v>0</v>
      </c>
      <c r="CT26" s="2">
        <f t="shared" si="17"/>
        <v>0</v>
      </c>
      <c r="CU26" s="2">
        <f t="shared" si="17"/>
        <v>0</v>
      </c>
      <c r="CV26" s="2">
        <f t="shared" si="17"/>
        <v>0</v>
      </c>
      <c r="CW26" s="2">
        <f t="shared" si="17"/>
        <v>0</v>
      </c>
      <c r="CX26" s="2">
        <f t="shared" si="17"/>
        <v>0</v>
      </c>
      <c r="CY26" s="2">
        <f t="shared" si="17"/>
        <v>0</v>
      </c>
      <c r="CZ26" s="2">
        <f t="shared" si="17"/>
        <v>0</v>
      </c>
      <c r="DA26" s="2">
        <f t="shared" si="17"/>
        <v>0</v>
      </c>
      <c r="DB26" s="2">
        <f t="shared" si="17"/>
        <v>0</v>
      </c>
      <c r="DC26" s="2">
        <f t="shared" si="17"/>
        <v>0</v>
      </c>
      <c r="DD26" s="2">
        <f t="shared" si="17"/>
        <v>0</v>
      </c>
      <c r="DE26" s="2">
        <f t="shared" si="17"/>
        <v>0</v>
      </c>
      <c r="DF26" s="2">
        <f t="shared" si="17"/>
        <v>0</v>
      </c>
      <c r="DG26" s="3">
        <f t="shared" ref="DG26:EL26" si="18">DG94</f>
        <v>0</v>
      </c>
      <c r="DH26" s="3">
        <f t="shared" si="18"/>
        <v>0</v>
      </c>
      <c r="DI26" s="3">
        <f t="shared" si="18"/>
        <v>0</v>
      </c>
      <c r="DJ26" s="3">
        <f t="shared" si="18"/>
        <v>0</v>
      </c>
      <c r="DK26" s="3">
        <f t="shared" si="18"/>
        <v>0</v>
      </c>
      <c r="DL26" s="3">
        <f t="shared" si="18"/>
        <v>0</v>
      </c>
      <c r="DM26" s="3">
        <f t="shared" si="18"/>
        <v>0</v>
      </c>
      <c r="DN26" s="3">
        <f t="shared" si="18"/>
        <v>0</v>
      </c>
      <c r="DO26" s="3">
        <f t="shared" si="18"/>
        <v>0</v>
      </c>
      <c r="DP26" s="3">
        <f t="shared" si="18"/>
        <v>0</v>
      </c>
      <c r="DQ26" s="3">
        <f t="shared" si="18"/>
        <v>0</v>
      </c>
      <c r="DR26" s="3">
        <f t="shared" si="18"/>
        <v>0</v>
      </c>
      <c r="DS26" s="3">
        <f t="shared" si="18"/>
        <v>0</v>
      </c>
      <c r="DT26" s="3">
        <f t="shared" si="18"/>
        <v>0</v>
      </c>
      <c r="DU26" s="3">
        <f t="shared" si="18"/>
        <v>0</v>
      </c>
      <c r="DV26" s="3">
        <f t="shared" si="18"/>
        <v>0</v>
      </c>
      <c r="DW26" s="3">
        <f t="shared" si="18"/>
        <v>0</v>
      </c>
      <c r="DX26" s="3">
        <f t="shared" si="18"/>
        <v>0</v>
      </c>
      <c r="DY26" s="3">
        <f t="shared" si="18"/>
        <v>0</v>
      </c>
      <c r="DZ26" s="3">
        <f t="shared" si="18"/>
        <v>0</v>
      </c>
      <c r="EA26" s="3">
        <f t="shared" si="18"/>
        <v>0</v>
      </c>
      <c r="EB26" s="3">
        <f t="shared" si="18"/>
        <v>0</v>
      </c>
      <c r="EC26" s="3">
        <f t="shared" si="18"/>
        <v>0</v>
      </c>
      <c r="ED26" s="3">
        <f t="shared" si="18"/>
        <v>0</v>
      </c>
      <c r="EE26" s="3">
        <f t="shared" si="18"/>
        <v>0</v>
      </c>
      <c r="EF26" s="3">
        <f t="shared" si="18"/>
        <v>0</v>
      </c>
      <c r="EG26" s="3">
        <f t="shared" si="18"/>
        <v>0</v>
      </c>
      <c r="EH26" s="3">
        <f t="shared" si="18"/>
        <v>0</v>
      </c>
      <c r="EI26" s="3">
        <f t="shared" si="18"/>
        <v>0</v>
      </c>
      <c r="EJ26" s="3">
        <f t="shared" si="18"/>
        <v>0</v>
      </c>
      <c r="EK26" s="3">
        <f t="shared" si="18"/>
        <v>0</v>
      </c>
      <c r="EL26" s="3">
        <f t="shared" si="18"/>
        <v>0</v>
      </c>
      <c r="EM26" s="3">
        <f t="shared" ref="EM26:FR26" si="19">EM94</f>
        <v>0</v>
      </c>
      <c r="EN26" s="3">
        <f t="shared" si="19"/>
        <v>0</v>
      </c>
      <c r="EO26" s="3">
        <f t="shared" si="19"/>
        <v>0</v>
      </c>
      <c r="EP26" s="3">
        <f t="shared" si="19"/>
        <v>0</v>
      </c>
      <c r="EQ26" s="3">
        <f t="shared" si="19"/>
        <v>0</v>
      </c>
      <c r="ER26" s="3">
        <f t="shared" si="19"/>
        <v>0</v>
      </c>
      <c r="ES26" s="3">
        <f t="shared" si="19"/>
        <v>0</v>
      </c>
      <c r="ET26" s="3">
        <f t="shared" si="19"/>
        <v>0</v>
      </c>
      <c r="EU26" s="3">
        <f t="shared" si="19"/>
        <v>0</v>
      </c>
      <c r="EV26" s="3">
        <f t="shared" si="19"/>
        <v>0</v>
      </c>
      <c r="EW26" s="3">
        <f t="shared" si="19"/>
        <v>0</v>
      </c>
      <c r="EX26" s="3">
        <f t="shared" si="19"/>
        <v>0</v>
      </c>
      <c r="EY26" s="3">
        <f t="shared" si="19"/>
        <v>0</v>
      </c>
      <c r="EZ26" s="3">
        <f t="shared" si="19"/>
        <v>0</v>
      </c>
      <c r="FA26" s="3">
        <f t="shared" si="19"/>
        <v>0</v>
      </c>
      <c r="FB26" s="3">
        <f t="shared" si="19"/>
        <v>0</v>
      </c>
      <c r="FC26" s="3">
        <f t="shared" si="19"/>
        <v>0</v>
      </c>
      <c r="FD26" s="3">
        <f t="shared" si="19"/>
        <v>0</v>
      </c>
      <c r="FE26" s="3">
        <f t="shared" si="19"/>
        <v>0</v>
      </c>
      <c r="FF26" s="3">
        <f t="shared" si="19"/>
        <v>0</v>
      </c>
      <c r="FG26" s="3">
        <f t="shared" si="19"/>
        <v>0</v>
      </c>
      <c r="FH26" s="3">
        <f t="shared" si="19"/>
        <v>0</v>
      </c>
      <c r="FI26" s="3">
        <f t="shared" si="19"/>
        <v>0</v>
      </c>
      <c r="FJ26" s="3">
        <f t="shared" si="19"/>
        <v>0</v>
      </c>
      <c r="FK26" s="3">
        <f t="shared" si="19"/>
        <v>0</v>
      </c>
      <c r="FL26" s="3">
        <f t="shared" si="19"/>
        <v>0</v>
      </c>
      <c r="FM26" s="3">
        <f t="shared" si="19"/>
        <v>0</v>
      </c>
      <c r="FN26" s="3">
        <f t="shared" si="19"/>
        <v>0</v>
      </c>
      <c r="FO26" s="3">
        <f t="shared" si="19"/>
        <v>0</v>
      </c>
      <c r="FP26" s="3">
        <f t="shared" si="19"/>
        <v>0</v>
      </c>
      <c r="FQ26" s="3">
        <f t="shared" si="19"/>
        <v>0</v>
      </c>
      <c r="FR26" s="3">
        <f t="shared" si="19"/>
        <v>0</v>
      </c>
      <c r="FS26" s="3">
        <f t="shared" ref="FS26:GX26" si="20">FS94</f>
        <v>0</v>
      </c>
      <c r="FT26" s="3">
        <f t="shared" si="20"/>
        <v>0</v>
      </c>
      <c r="FU26" s="3">
        <f t="shared" si="20"/>
        <v>0</v>
      </c>
      <c r="FV26" s="3">
        <f t="shared" si="20"/>
        <v>0</v>
      </c>
      <c r="FW26" s="3">
        <f t="shared" si="20"/>
        <v>0</v>
      </c>
      <c r="FX26" s="3">
        <f t="shared" si="20"/>
        <v>0</v>
      </c>
      <c r="FY26" s="3">
        <f t="shared" si="20"/>
        <v>0</v>
      </c>
      <c r="FZ26" s="3">
        <f t="shared" si="20"/>
        <v>0</v>
      </c>
      <c r="GA26" s="3">
        <f t="shared" si="20"/>
        <v>0</v>
      </c>
      <c r="GB26" s="3">
        <f t="shared" si="20"/>
        <v>0</v>
      </c>
      <c r="GC26" s="3">
        <f t="shared" si="20"/>
        <v>0</v>
      </c>
      <c r="GD26" s="3">
        <f t="shared" si="20"/>
        <v>0</v>
      </c>
      <c r="GE26" s="3">
        <f t="shared" si="20"/>
        <v>0</v>
      </c>
      <c r="GF26" s="3">
        <f t="shared" si="20"/>
        <v>0</v>
      </c>
      <c r="GG26" s="3">
        <f t="shared" si="20"/>
        <v>0</v>
      </c>
      <c r="GH26" s="3">
        <f t="shared" si="20"/>
        <v>0</v>
      </c>
      <c r="GI26" s="3">
        <f t="shared" si="20"/>
        <v>0</v>
      </c>
      <c r="GJ26" s="3">
        <f t="shared" si="20"/>
        <v>0</v>
      </c>
      <c r="GK26" s="3">
        <f t="shared" si="20"/>
        <v>0</v>
      </c>
      <c r="GL26" s="3">
        <f t="shared" si="20"/>
        <v>0</v>
      </c>
      <c r="GM26" s="3">
        <f t="shared" si="20"/>
        <v>0</v>
      </c>
      <c r="GN26" s="3">
        <f t="shared" si="20"/>
        <v>0</v>
      </c>
      <c r="GO26" s="3">
        <f t="shared" si="20"/>
        <v>0</v>
      </c>
      <c r="GP26" s="3">
        <f t="shared" si="20"/>
        <v>0</v>
      </c>
      <c r="GQ26" s="3">
        <f t="shared" si="20"/>
        <v>0</v>
      </c>
      <c r="GR26" s="3">
        <f t="shared" si="20"/>
        <v>0</v>
      </c>
      <c r="GS26" s="3">
        <f t="shared" si="20"/>
        <v>0</v>
      </c>
      <c r="GT26" s="3">
        <f t="shared" si="20"/>
        <v>0</v>
      </c>
      <c r="GU26" s="3">
        <f t="shared" si="20"/>
        <v>0</v>
      </c>
      <c r="GV26" s="3">
        <f t="shared" si="20"/>
        <v>0</v>
      </c>
      <c r="GW26" s="3">
        <f t="shared" si="20"/>
        <v>0</v>
      </c>
      <c r="GX26" s="3">
        <f t="shared" si="20"/>
        <v>0</v>
      </c>
    </row>
    <row r="28" spans="1:245">
      <c r="A28">
        <v>17</v>
      </c>
      <c r="B28">
        <v>1</v>
      </c>
      <c r="C28">
        <f>ROW(SmtRes!A10)</f>
        <v>10</v>
      </c>
      <c r="D28">
        <f>ROW(EtalonRes!A10)</f>
        <v>10</v>
      </c>
      <c r="E28" t="s">
        <v>3</v>
      </c>
      <c r="F28" t="s">
        <v>23</v>
      </c>
      <c r="G28" t="s">
        <v>24</v>
      </c>
      <c r="H28" t="s">
        <v>25</v>
      </c>
      <c r="I28">
        <f>ROUND(100/100,9)</f>
        <v>1</v>
      </c>
      <c r="J28">
        <v>0</v>
      </c>
      <c r="K28">
        <f>ROUND(100/100,9)</f>
        <v>1</v>
      </c>
      <c r="O28">
        <f t="shared" ref="O28:O59" si="21">ROUND(CP28,2)</f>
        <v>1557.87</v>
      </c>
      <c r="P28">
        <f t="shared" ref="P28:P59" si="22">ROUND(CQ28*I28,2)</f>
        <v>0</v>
      </c>
      <c r="Q28">
        <f t="shared" ref="Q28:Q59" si="23">ROUND(CR28*I28,2)</f>
        <v>0</v>
      </c>
      <c r="R28">
        <f t="shared" ref="R28:R59" si="24">ROUND(CS28*I28,2)</f>
        <v>0</v>
      </c>
      <c r="S28">
        <f t="shared" ref="S28:S59" si="25">ROUND(CT28*I28,2)</f>
        <v>1557.87</v>
      </c>
      <c r="T28">
        <f t="shared" ref="T28:T59" si="26">ROUND(CU28*I28,2)</f>
        <v>0</v>
      </c>
      <c r="U28">
        <f t="shared" ref="U28:U59" si="27">CV28*I28</f>
        <v>6.1984999999999992</v>
      </c>
      <c r="V28">
        <f t="shared" ref="V28:V59" si="28">CW28*I28</f>
        <v>0</v>
      </c>
      <c r="W28">
        <f t="shared" ref="W28:W59" si="29">ROUND(CX28*I28,2)</f>
        <v>0</v>
      </c>
      <c r="X28">
        <f t="shared" ref="X28:X59" si="30">ROUND(CY28,2)</f>
        <v>1479.98</v>
      </c>
      <c r="Y28">
        <f t="shared" ref="Y28:Y59" si="31">ROUND(CZ28,2)</f>
        <v>778.94</v>
      </c>
      <c r="AA28">
        <v>-1</v>
      </c>
      <c r="AB28">
        <f t="shared" ref="AB28:AB59" si="32">ROUND((AC28+AD28+AF28),2)</f>
        <v>54.49</v>
      </c>
      <c r="AC28">
        <f>ROUND(((ES28*0)),2)</f>
        <v>0</v>
      </c>
      <c r="AD28">
        <f>ROUND(((((ET28*0))-((EU28*0)))+AE28),2)</f>
        <v>0</v>
      </c>
      <c r="AE28">
        <f>ROUND(((EU28*0)),2)</f>
        <v>0</v>
      </c>
      <c r="AF28">
        <f>ROUND(((EV28*1.15)),2)</f>
        <v>54.49</v>
      </c>
      <c r="AG28">
        <f t="shared" ref="AG28:AG59" si="33">ROUND((AP28),2)</f>
        <v>0</v>
      </c>
      <c r="AH28">
        <f>((EW28*1.15))</f>
        <v>6.1984999999999992</v>
      </c>
      <c r="AI28">
        <f>((EX28*0))</f>
        <v>0</v>
      </c>
      <c r="AJ28">
        <f t="shared" ref="AJ28:AJ59" si="34">(AS28)</f>
        <v>0</v>
      </c>
      <c r="AK28">
        <v>66.650000000000006</v>
      </c>
      <c r="AL28">
        <v>14.66</v>
      </c>
      <c r="AM28">
        <v>4.6100000000000003</v>
      </c>
      <c r="AN28">
        <v>0.24</v>
      </c>
      <c r="AO28">
        <v>47.38</v>
      </c>
      <c r="AP28">
        <v>0</v>
      </c>
      <c r="AQ28">
        <v>5.39</v>
      </c>
      <c r="AR28">
        <v>0.02</v>
      </c>
      <c r="AS28">
        <v>0</v>
      </c>
      <c r="AT28">
        <v>95</v>
      </c>
      <c r="AU28">
        <v>50</v>
      </c>
      <c r="AV28">
        <v>1</v>
      </c>
      <c r="AW28">
        <v>1</v>
      </c>
      <c r="AZ28">
        <v>1</v>
      </c>
      <c r="BA28">
        <v>28.59</v>
      </c>
      <c r="BB28">
        <v>10.84</v>
      </c>
      <c r="BC28">
        <v>8.82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2</v>
      </c>
      <c r="BJ28" t="s">
        <v>26</v>
      </c>
      <c r="BM28">
        <v>108001</v>
      </c>
      <c r="BN28">
        <v>0</v>
      </c>
      <c r="BO28" t="s">
        <v>23</v>
      </c>
      <c r="BP28">
        <v>1</v>
      </c>
      <c r="BQ28">
        <v>3</v>
      </c>
      <c r="BR28">
        <v>0</v>
      </c>
      <c r="BS28">
        <v>28.59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97</v>
      </c>
      <c r="CA28">
        <v>51</v>
      </c>
      <c r="CB28" t="s">
        <v>3</v>
      </c>
      <c r="CE28">
        <v>0</v>
      </c>
      <c r="CF28">
        <v>0</v>
      </c>
      <c r="CG28">
        <v>0</v>
      </c>
      <c r="CM28">
        <v>0</v>
      </c>
      <c r="CN28" t="s">
        <v>563</v>
      </c>
      <c r="CO28">
        <v>0</v>
      </c>
      <c r="CP28">
        <f t="shared" ref="CP28:CP59" si="35">(P28+Q28+S28)</f>
        <v>1557.87</v>
      </c>
      <c r="CQ28">
        <f t="shared" ref="CQ28:CQ59" si="36">AC28*BC28</f>
        <v>0</v>
      </c>
      <c r="CR28">
        <f t="shared" ref="CR28:CR59" si="37">AD28*BB28</f>
        <v>0</v>
      </c>
      <c r="CS28">
        <f t="shared" ref="CS28:CS59" si="38">AE28*BS28</f>
        <v>0</v>
      </c>
      <c r="CT28">
        <f t="shared" ref="CT28:CT59" si="39">AF28*BA28</f>
        <v>1557.8691000000001</v>
      </c>
      <c r="CU28">
        <f t="shared" ref="CU28:CU59" si="40">AG28</f>
        <v>0</v>
      </c>
      <c r="CV28">
        <f t="shared" ref="CV28:CV59" si="41">AH28</f>
        <v>6.1984999999999992</v>
      </c>
      <c r="CW28">
        <f t="shared" ref="CW28:CW59" si="42">AI28</f>
        <v>0</v>
      </c>
      <c r="CX28">
        <f t="shared" ref="CX28:CX59" si="43">AJ28</f>
        <v>0</v>
      </c>
      <c r="CY28">
        <f t="shared" ref="CY28:CY59" si="44">(((S28+R28)*AT28)/100)</f>
        <v>1479.9765</v>
      </c>
      <c r="CZ28">
        <f t="shared" ref="CZ28:CZ59" si="45">(((S28+R28)*AU28)/100)</f>
        <v>778.93499999999995</v>
      </c>
      <c r="DC28" t="s">
        <v>3</v>
      </c>
      <c r="DD28" t="s">
        <v>27</v>
      </c>
      <c r="DE28" t="s">
        <v>27</v>
      </c>
      <c r="DF28" t="s">
        <v>27</v>
      </c>
      <c r="DG28" t="s">
        <v>28</v>
      </c>
      <c r="DH28" t="s">
        <v>3</v>
      </c>
      <c r="DI28" t="s">
        <v>28</v>
      </c>
      <c r="DJ28" t="s">
        <v>27</v>
      </c>
      <c r="DK28" t="s">
        <v>3</v>
      </c>
      <c r="DL28" t="s">
        <v>29</v>
      </c>
      <c r="DM28" t="s">
        <v>30</v>
      </c>
      <c r="DN28">
        <v>0</v>
      </c>
      <c r="DO28">
        <v>0</v>
      </c>
      <c r="DP28">
        <v>1</v>
      </c>
      <c r="DQ28">
        <v>1</v>
      </c>
      <c r="DU28">
        <v>1003</v>
      </c>
      <c r="DV28" t="s">
        <v>25</v>
      </c>
      <c r="DW28" t="s">
        <v>25</v>
      </c>
      <c r="DX28">
        <v>100</v>
      </c>
      <c r="DZ28" t="s">
        <v>3</v>
      </c>
      <c r="EA28" t="s">
        <v>3</v>
      </c>
      <c r="EB28" t="s">
        <v>3</v>
      </c>
      <c r="EC28" t="s">
        <v>3</v>
      </c>
      <c r="EE28">
        <v>43005296</v>
      </c>
      <c r="EF28">
        <v>3</v>
      </c>
      <c r="EG28" t="s">
        <v>31</v>
      </c>
      <c r="EH28">
        <v>0</v>
      </c>
      <c r="EI28" t="s">
        <v>3</v>
      </c>
      <c r="EJ28">
        <v>2</v>
      </c>
      <c r="EK28">
        <v>108001</v>
      </c>
      <c r="EL28" t="s">
        <v>32</v>
      </c>
      <c r="EM28" t="s">
        <v>33</v>
      </c>
      <c r="EO28" t="s">
        <v>34</v>
      </c>
      <c r="EQ28">
        <v>1024</v>
      </c>
      <c r="ER28">
        <v>66.650000000000006</v>
      </c>
      <c r="ES28">
        <v>14.66</v>
      </c>
      <c r="ET28">
        <v>4.6100000000000003</v>
      </c>
      <c r="EU28">
        <v>0.24</v>
      </c>
      <c r="EV28">
        <v>47.38</v>
      </c>
      <c r="EW28">
        <v>5.39</v>
      </c>
      <c r="EX28">
        <v>0.02</v>
      </c>
      <c r="EY28">
        <v>0</v>
      </c>
      <c r="FQ28">
        <v>0</v>
      </c>
      <c r="FR28">
        <f t="shared" ref="FR28:FR59" si="46">ROUND(IF(AND(BH28=3,BI28=3),P28,0),2)</f>
        <v>0</v>
      </c>
      <c r="FS28">
        <v>0</v>
      </c>
      <c r="FX28">
        <v>95</v>
      </c>
      <c r="FY28">
        <v>50</v>
      </c>
      <c r="GA28" t="s">
        <v>3</v>
      </c>
      <c r="GD28">
        <v>1</v>
      </c>
      <c r="GF28">
        <v>230885465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ref="GL28:GL59" si="47">ROUND(IF(AND(BH28=3,BI28=3,FS28&lt;&gt;0),P28,0),2)</f>
        <v>0</v>
      </c>
      <c r="GM28">
        <f t="shared" ref="GM28:GM59" si="48">ROUND(O28+X28+Y28,2)+GX28</f>
        <v>3816.79</v>
      </c>
      <c r="GN28">
        <f t="shared" ref="GN28:GN59" si="49">IF(OR(BI28=0,BI28=1),ROUND(O28+X28+Y28,2),0)</f>
        <v>0</v>
      </c>
      <c r="GO28">
        <f t="shared" ref="GO28:GO59" si="50">IF(BI28=2,ROUND(O28+X28+Y28,2),0)</f>
        <v>3816.79</v>
      </c>
      <c r="GP28">
        <f t="shared" ref="GP28:GP59" si="51">IF(BI28=4,ROUND(O28+X28+Y28,2)+GX28,0)</f>
        <v>0</v>
      </c>
      <c r="GR28">
        <v>0</v>
      </c>
      <c r="GS28">
        <v>3</v>
      </c>
      <c r="GT28">
        <v>0</v>
      </c>
      <c r="GU28" t="s">
        <v>3</v>
      </c>
      <c r="GV28">
        <f t="shared" ref="GV28:GV59" si="52">ROUND((GT28),2)</f>
        <v>0</v>
      </c>
      <c r="GW28">
        <v>1</v>
      </c>
      <c r="GX28">
        <f t="shared" ref="GX28:GX59" si="53">ROUND(HC28*I28,2)</f>
        <v>0</v>
      </c>
      <c r="HA28">
        <v>0</v>
      </c>
      <c r="HB28">
        <v>0</v>
      </c>
      <c r="HC28">
        <f t="shared" ref="HC28:HC59" si="54">GV28*GW28</f>
        <v>0</v>
      </c>
      <c r="HE28" t="s">
        <v>3</v>
      </c>
      <c r="HF28" t="s">
        <v>3</v>
      </c>
      <c r="HM28" t="s">
        <v>3</v>
      </c>
      <c r="HN28" t="s">
        <v>35</v>
      </c>
      <c r="HO28" t="s">
        <v>36</v>
      </c>
      <c r="HP28" t="s">
        <v>32</v>
      </c>
      <c r="HQ28" t="s">
        <v>32</v>
      </c>
      <c r="IK28">
        <v>0</v>
      </c>
    </row>
    <row r="29" spans="1:245">
      <c r="A29">
        <v>17</v>
      </c>
      <c r="B29">
        <v>1</v>
      </c>
      <c r="C29">
        <f>ROW(SmtRes!A18)</f>
        <v>18</v>
      </c>
      <c r="D29">
        <f>ROW(EtalonRes!A18)</f>
        <v>18</v>
      </c>
      <c r="E29" t="s">
        <v>4</v>
      </c>
      <c r="F29" t="s">
        <v>37</v>
      </c>
      <c r="G29" t="s">
        <v>38</v>
      </c>
      <c r="H29" t="s">
        <v>25</v>
      </c>
      <c r="I29">
        <f>ROUND(100/100,9)</f>
        <v>1</v>
      </c>
      <c r="J29">
        <v>0</v>
      </c>
      <c r="K29">
        <f>ROUND(100/100,9)</f>
        <v>1</v>
      </c>
      <c r="O29">
        <f t="shared" si="21"/>
        <v>815.1</v>
      </c>
      <c r="P29">
        <f t="shared" si="22"/>
        <v>0</v>
      </c>
      <c r="Q29">
        <f t="shared" si="23"/>
        <v>0</v>
      </c>
      <c r="R29">
        <f t="shared" si="24"/>
        <v>0</v>
      </c>
      <c r="S29">
        <f t="shared" si="25"/>
        <v>815.1</v>
      </c>
      <c r="T29">
        <f t="shared" si="26"/>
        <v>0</v>
      </c>
      <c r="U29">
        <f t="shared" si="27"/>
        <v>3.2429999999999994</v>
      </c>
      <c r="V29">
        <f t="shared" si="28"/>
        <v>0</v>
      </c>
      <c r="W29">
        <f t="shared" si="29"/>
        <v>0</v>
      </c>
      <c r="X29">
        <f t="shared" si="30"/>
        <v>774.35</v>
      </c>
      <c r="Y29">
        <f t="shared" si="31"/>
        <v>407.55</v>
      </c>
      <c r="AA29">
        <v>43077426</v>
      </c>
      <c r="AB29">
        <f t="shared" si="32"/>
        <v>28.51</v>
      </c>
      <c r="AC29">
        <f>ROUND(((ES29*0)),2)</f>
        <v>0</v>
      </c>
      <c r="AD29">
        <f>ROUND(((((ET29*0))-((EU29*0)))+AE29),2)</f>
        <v>0</v>
      </c>
      <c r="AE29">
        <f>ROUND(((EU29*0)),2)</f>
        <v>0</v>
      </c>
      <c r="AF29">
        <f>ROUND(((EV29*1.15)),2)</f>
        <v>28.51</v>
      </c>
      <c r="AG29">
        <f t="shared" si="33"/>
        <v>0</v>
      </c>
      <c r="AH29">
        <f>((EW29*1.15))</f>
        <v>3.2429999999999994</v>
      </c>
      <c r="AI29">
        <f>((EX29*0))</f>
        <v>0</v>
      </c>
      <c r="AJ29">
        <f t="shared" si="34"/>
        <v>0</v>
      </c>
      <c r="AK29">
        <v>40.090000000000003</v>
      </c>
      <c r="AL29">
        <v>13</v>
      </c>
      <c r="AM29">
        <v>2.2999999999999998</v>
      </c>
      <c r="AN29">
        <v>0.12</v>
      </c>
      <c r="AO29">
        <v>24.79</v>
      </c>
      <c r="AP29">
        <v>0</v>
      </c>
      <c r="AQ29">
        <v>2.82</v>
      </c>
      <c r="AR29">
        <v>0.01</v>
      </c>
      <c r="AS29">
        <v>0</v>
      </c>
      <c r="AT29">
        <v>95</v>
      </c>
      <c r="AU29">
        <v>50</v>
      </c>
      <c r="AV29">
        <v>1</v>
      </c>
      <c r="AW29">
        <v>1</v>
      </c>
      <c r="AZ29">
        <v>1</v>
      </c>
      <c r="BA29">
        <v>28.59</v>
      </c>
      <c r="BB29">
        <v>10.86</v>
      </c>
      <c r="BC29">
        <v>7.51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2</v>
      </c>
      <c r="BJ29" t="s">
        <v>39</v>
      </c>
      <c r="BM29">
        <v>108001</v>
      </c>
      <c r="BN29">
        <v>0</v>
      </c>
      <c r="BO29" t="s">
        <v>37</v>
      </c>
      <c r="BP29">
        <v>1</v>
      </c>
      <c r="BQ29">
        <v>3</v>
      </c>
      <c r="BR29">
        <v>0</v>
      </c>
      <c r="BS29">
        <v>28.59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97</v>
      </c>
      <c r="CA29">
        <v>51</v>
      </c>
      <c r="CB29" t="s">
        <v>3</v>
      </c>
      <c r="CE29">
        <v>0</v>
      </c>
      <c r="CF29">
        <v>0</v>
      </c>
      <c r="CG29">
        <v>0</v>
      </c>
      <c r="CM29">
        <v>0</v>
      </c>
      <c r="CN29" t="s">
        <v>563</v>
      </c>
      <c r="CO29">
        <v>0</v>
      </c>
      <c r="CP29">
        <f t="shared" si="35"/>
        <v>815.1</v>
      </c>
      <c r="CQ29">
        <f t="shared" si="36"/>
        <v>0</v>
      </c>
      <c r="CR29">
        <f t="shared" si="37"/>
        <v>0</v>
      </c>
      <c r="CS29">
        <f t="shared" si="38"/>
        <v>0</v>
      </c>
      <c r="CT29">
        <f t="shared" si="39"/>
        <v>815.10090000000002</v>
      </c>
      <c r="CU29">
        <f t="shared" si="40"/>
        <v>0</v>
      </c>
      <c r="CV29">
        <f t="shared" si="41"/>
        <v>3.2429999999999994</v>
      </c>
      <c r="CW29">
        <f t="shared" si="42"/>
        <v>0</v>
      </c>
      <c r="CX29">
        <f t="shared" si="43"/>
        <v>0</v>
      </c>
      <c r="CY29">
        <f t="shared" si="44"/>
        <v>774.34500000000003</v>
      </c>
      <c r="CZ29">
        <f t="shared" si="45"/>
        <v>407.55</v>
      </c>
      <c r="DC29" t="s">
        <v>3</v>
      </c>
      <c r="DD29" t="s">
        <v>27</v>
      </c>
      <c r="DE29" t="s">
        <v>27</v>
      </c>
      <c r="DF29" t="s">
        <v>27</v>
      </c>
      <c r="DG29" t="s">
        <v>28</v>
      </c>
      <c r="DH29" t="s">
        <v>3</v>
      </c>
      <c r="DI29" t="s">
        <v>28</v>
      </c>
      <c r="DJ29" t="s">
        <v>27</v>
      </c>
      <c r="DK29" t="s">
        <v>3</v>
      </c>
      <c r="DL29" t="s">
        <v>29</v>
      </c>
      <c r="DM29" t="s">
        <v>30</v>
      </c>
      <c r="DN29">
        <v>0</v>
      </c>
      <c r="DO29">
        <v>0</v>
      </c>
      <c r="DP29">
        <v>1</v>
      </c>
      <c r="DQ29">
        <v>1</v>
      </c>
      <c r="DU29">
        <v>1003</v>
      </c>
      <c r="DV29" t="s">
        <v>25</v>
      </c>
      <c r="DW29" t="s">
        <v>25</v>
      </c>
      <c r="DX29">
        <v>100</v>
      </c>
      <c r="DZ29" t="s">
        <v>3</v>
      </c>
      <c r="EA29" t="s">
        <v>3</v>
      </c>
      <c r="EB29" t="s">
        <v>3</v>
      </c>
      <c r="EC29" t="s">
        <v>3</v>
      </c>
      <c r="EE29">
        <v>43005296</v>
      </c>
      <c r="EF29">
        <v>3</v>
      </c>
      <c r="EG29" t="s">
        <v>31</v>
      </c>
      <c r="EH29">
        <v>0</v>
      </c>
      <c r="EI29" t="s">
        <v>3</v>
      </c>
      <c r="EJ29">
        <v>2</v>
      </c>
      <c r="EK29">
        <v>108001</v>
      </c>
      <c r="EL29" t="s">
        <v>32</v>
      </c>
      <c r="EM29" t="s">
        <v>33</v>
      </c>
      <c r="EO29" t="s">
        <v>34</v>
      </c>
      <c r="EQ29">
        <v>0</v>
      </c>
      <c r="ER29">
        <v>40.090000000000003</v>
      </c>
      <c r="ES29">
        <v>13</v>
      </c>
      <c r="ET29">
        <v>2.2999999999999998</v>
      </c>
      <c r="EU29">
        <v>0.12</v>
      </c>
      <c r="EV29">
        <v>24.79</v>
      </c>
      <c r="EW29">
        <v>2.82</v>
      </c>
      <c r="EX29">
        <v>0.01</v>
      </c>
      <c r="EY29">
        <v>0</v>
      </c>
      <c r="FQ29">
        <v>0</v>
      </c>
      <c r="FR29">
        <f t="shared" si="46"/>
        <v>0</v>
      </c>
      <c r="FS29">
        <v>0</v>
      </c>
      <c r="FX29">
        <v>95</v>
      </c>
      <c r="FY29">
        <v>50</v>
      </c>
      <c r="GA29" t="s">
        <v>3</v>
      </c>
      <c r="GD29">
        <v>1</v>
      </c>
      <c r="GF29">
        <v>-1320813223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7"/>
        <v>0</v>
      </c>
      <c r="GM29">
        <f t="shared" si="48"/>
        <v>1997</v>
      </c>
      <c r="GN29">
        <f t="shared" si="49"/>
        <v>0</v>
      </c>
      <c r="GO29">
        <f t="shared" si="50"/>
        <v>1997</v>
      </c>
      <c r="GP29">
        <f t="shared" si="51"/>
        <v>0</v>
      </c>
      <c r="GR29">
        <v>0</v>
      </c>
      <c r="GS29">
        <v>3</v>
      </c>
      <c r="GT29">
        <v>0</v>
      </c>
      <c r="GU29" t="s">
        <v>3</v>
      </c>
      <c r="GV29">
        <f t="shared" si="52"/>
        <v>0</v>
      </c>
      <c r="GW29">
        <v>1</v>
      </c>
      <c r="GX29">
        <f t="shared" si="53"/>
        <v>0</v>
      </c>
      <c r="HA29">
        <v>0</v>
      </c>
      <c r="HB29">
        <v>0</v>
      </c>
      <c r="HC29">
        <f t="shared" si="54"/>
        <v>0</v>
      </c>
      <c r="HE29" t="s">
        <v>3</v>
      </c>
      <c r="HF29" t="s">
        <v>3</v>
      </c>
      <c r="HM29" t="s">
        <v>3</v>
      </c>
      <c r="HN29" t="s">
        <v>35</v>
      </c>
      <c r="HO29" t="s">
        <v>36</v>
      </c>
      <c r="HP29" t="s">
        <v>32</v>
      </c>
      <c r="HQ29" t="s">
        <v>32</v>
      </c>
      <c r="IK29">
        <v>0</v>
      </c>
    </row>
    <row r="30" spans="1:245">
      <c r="A30">
        <v>17</v>
      </c>
      <c r="B30">
        <v>1</v>
      </c>
      <c r="C30">
        <f>ROW(SmtRes!A26)</f>
        <v>26</v>
      </c>
      <c r="D30">
        <f>ROW(EtalonRes!A26)</f>
        <v>26</v>
      </c>
      <c r="E30" t="s">
        <v>40</v>
      </c>
      <c r="F30" t="s">
        <v>41</v>
      </c>
      <c r="G30" t="s">
        <v>42</v>
      </c>
      <c r="H30" t="s">
        <v>25</v>
      </c>
      <c r="I30">
        <f>ROUND(1981/100,9)</f>
        <v>19.809999999999999</v>
      </c>
      <c r="J30">
        <v>0</v>
      </c>
      <c r="K30">
        <f>ROUND(1981/100,9)</f>
        <v>19.809999999999999</v>
      </c>
      <c r="O30">
        <f t="shared" si="21"/>
        <v>5895.89</v>
      </c>
      <c r="P30">
        <f t="shared" si="22"/>
        <v>0</v>
      </c>
      <c r="Q30">
        <f t="shared" si="23"/>
        <v>0</v>
      </c>
      <c r="R30">
        <f t="shared" si="24"/>
        <v>0</v>
      </c>
      <c r="S30">
        <f t="shared" si="25"/>
        <v>5895.89</v>
      </c>
      <c r="T30">
        <f t="shared" si="26"/>
        <v>0</v>
      </c>
      <c r="U30">
        <f t="shared" si="27"/>
        <v>23.464944999999997</v>
      </c>
      <c r="V30">
        <f t="shared" si="28"/>
        <v>0</v>
      </c>
      <c r="W30">
        <f t="shared" si="29"/>
        <v>0</v>
      </c>
      <c r="X30">
        <f t="shared" si="30"/>
        <v>5601.1</v>
      </c>
      <c r="Y30">
        <f t="shared" si="31"/>
        <v>2947.95</v>
      </c>
      <c r="AA30">
        <v>43077426</v>
      </c>
      <c r="AB30">
        <f t="shared" si="32"/>
        <v>10.41</v>
      </c>
      <c r="AC30">
        <f>ROUND(((ES30*0)),2)</f>
        <v>0</v>
      </c>
      <c r="AD30">
        <f>ROUND(((((ET30*0))-((EU30*0)))+AE30),2)</f>
        <v>0</v>
      </c>
      <c r="AE30">
        <f>ROUND(((EU30*0)),2)</f>
        <v>0</v>
      </c>
      <c r="AF30">
        <f>ROUND(((EV30*1.15)),2)</f>
        <v>10.41</v>
      </c>
      <c r="AG30">
        <f t="shared" si="33"/>
        <v>0</v>
      </c>
      <c r="AH30">
        <f>((EW30*1.15))</f>
        <v>1.1844999999999999</v>
      </c>
      <c r="AI30">
        <f>((EX30*0))</f>
        <v>0</v>
      </c>
      <c r="AJ30">
        <f t="shared" si="34"/>
        <v>0</v>
      </c>
      <c r="AK30">
        <v>24.03</v>
      </c>
      <c r="AL30">
        <v>12.68</v>
      </c>
      <c r="AM30">
        <v>2.2999999999999998</v>
      </c>
      <c r="AN30">
        <v>0.12</v>
      </c>
      <c r="AO30">
        <v>9.0500000000000007</v>
      </c>
      <c r="AP30">
        <v>0</v>
      </c>
      <c r="AQ30">
        <v>1.03</v>
      </c>
      <c r="AR30">
        <v>0.01</v>
      </c>
      <c r="AS30">
        <v>0</v>
      </c>
      <c r="AT30">
        <v>95</v>
      </c>
      <c r="AU30">
        <v>50</v>
      </c>
      <c r="AV30">
        <v>1</v>
      </c>
      <c r="AW30">
        <v>1</v>
      </c>
      <c r="AZ30">
        <v>1</v>
      </c>
      <c r="BA30">
        <v>28.59</v>
      </c>
      <c r="BB30">
        <v>10.86</v>
      </c>
      <c r="BC30">
        <v>6.99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2</v>
      </c>
      <c r="BJ30" t="s">
        <v>43</v>
      </c>
      <c r="BM30">
        <v>108001</v>
      </c>
      <c r="BN30">
        <v>0</v>
      </c>
      <c r="BO30" t="s">
        <v>41</v>
      </c>
      <c r="BP30">
        <v>1</v>
      </c>
      <c r="BQ30">
        <v>3</v>
      </c>
      <c r="BR30">
        <v>0</v>
      </c>
      <c r="BS30">
        <v>28.59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97</v>
      </c>
      <c r="CA30">
        <v>51</v>
      </c>
      <c r="CB30" t="s">
        <v>3</v>
      </c>
      <c r="CE30">
        <v>0</v>
      </c>
      <c r="CF30">
        <v>0</v>
      </c>
      <c r="CG30">
        <v>0</v>
      </c>
      <c r="CM30">
        <v>0</v>
      </c>
      <c r="CN30" t="s">
        <v>563</v>
      </c>
      <c r="CO30">
        <v>0</v>
      </c>
      <c r="CP30">
        <f t="shared" si="35"/>
        <v>5895.89</v>
      </c>
      <c r="CQ30">
        <f t="shared" si="36"/>
        <v>0</v>
      </c>
      <c r="CR30">
        <f t="shared" si="37"/>
        <v>0</v>
      </c>
      <c r="CS30">
        <f t="shared" si="38"/>
        <v>0</v>
      </c>
      <c r="CT30">
        <f t="shared" si="39"/>
        <v>297.62189999999998</v>
      </c>
      <c r="CU30">
        <f t="shared" si="40"/>
        <v>0</v>
      </c>
      <c r="CV30">
        <f t="shared" si="41"/>
        <v>1.1844999999999999</v>
      </c>
      <c r="CW30">
        <f t="shared" si="42"/>
        <v>0</v>
      </c>
      <c r="CX30">
        <f t="shared" si="43"/>
        <v>0</v>
      </c>
      <c r="CY30">
        <f t="shared" si="44"/>
        <v>5601.0955000000004</v>
      </c>
      <c r="CZ30">
        <f t="shared" si="45"/>
        <v>2947.9450000000002</v>
      </c>
      <c r="DC30" t="s">
        <v>3</v>
      </c>
      <c r="DD30" t="s">
        <v>27</v>
      </c>
      <c r="DE30" t="s">
        <v>27</v>
      </c>
      <c r="DF30" t="s">
        <v>27</v>
      </c>
      <c r="DG30" t="s">
        <v>28</v>
      </c>
      <c r="DH30" t="s">
        <v>3</v>
      </c>
      <c r="DI30" t="s">
        <v>28</v>
      </c>
      <c r="DJ30" t="s">
        <v>27</v>
      </c>
      <c r="DK30" t="s">
        <v>3</v>
      </c>
      <c r="DL30" t="s">
        <v>29</v>
      </c>
      <c r="DM30" t="s">
        <v>30</v>
      </c>
      <c r="DN30">
        <v>0</v>
      </c>
      <c r="DO30">
        <v>0</v>
      </c>
      <c r="DP30">
        <v>1</v>
      </c>
      <c r="DQ30">
        <v>1</v>
      </c>
      <c r="DU30">
        <v>1003</v>
      </c>
      <c r="DV30" t="s">
        <v>25</v>
      </c>
      <c r="DW30" t="s">
        <v>25</v>
      </c>
      <c r="DX30">
        <v>100</v>
      </c>
      <c r="DZ30" t="s">
        <v>3</v>
      </c>
      <c r="EA30" t="s">
        <v>3</v>
      </c>
      <c r="EB30" t="s">
        <v>3</v>
      </c>
      <c r="EC30" t="s">
        <v>3</v>
      </c>
      <c r="EE30">
        <v>43005296</v>
      </c>
      <c r="EF30">
        <v>3</v>
      </c>
      <c r="EG30" t="s">
        <v>31</v>
      </c>
      <c r="EH30">
        <v>0</v>
      </c>
      <c r="EI30" t="s">
        <v>3</v>
      </c>
      <c r="EJ30">
        <v>2</v>
      </c>
      <c r="EK30">
        <v>108001</v>
      </c>
      <c r="EL30" t="s">
        <v>32</v>
      </c>
      <c r="EM30" t="s">
        <v>33</v>
      </c>
      <c r="EO30" t="s">
        <v>34</v>
      </c>
      <c r="EQ30">
        <v>0</v>
      </c>
      <c r="ER30">
        <v>24.03</v>
      </c>
      <c r="ES30">
        <v>12.68</v>
      </c>
      <c r="ET30">
        <v>2.2999999999999998</v>
      </c>
      <c r="EU30">
        <v>0.12</v>
      </c>
      <c r="EV30">
        <v>9.0500000000000007</v>
      </c>
      <c r="EW30">
        <v>1.03</v>
      </c>
      <c r="EX30">
        <v>0.01</v>
      </c>
      <c r="EY30">
        <v>0</v>
      </c>
      <c r="FQ30">
        <v>0</v>
      </c>
      <c r="FR30">
        <f t="shared" si="46"/>
        <v>0</v>
      </c>
      <c r="FS30">
        <v>0</v>
      </c>
      <c r="FX30">
        <v>95</v>
      </c>
      <c r="FY30">
        <v>50</v>
      </c>
      <c r="GA30" t="s">
        <v>3</v>
      </c>
      <c r="GD30">
        <v>1</v>
      </c>
      <c r="GF30">
        <v>2041798086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7"/>
        <v>0</v>
      </c>
      <c r="GM30">
        <f t="shared" si="48"/>
        <v>14444.94</v>
      </c>
      <c r="GN30">
        <f t="shared" si="49"/>
        <v>0</v>
      </c>
      <c r="GO30">
        <f t="shared" si="50"/>
        <v>14444.94</v>
      </c>
      <c r="GP30">
        <f t="shared" si="51"/>
        <v>0</v>
      </c>
      <c r="GR30">
        <v>0</v>
      </c>
      <c r="GS30">
        <v>3</v>
      </c>
      <c r="GT30">
        <v>0</v>
      </c>
      <c r="GU30" t="s">
        <v>3</v>
      </c>
      <c r="GV30">
        <f t="shared" si="52"/>
        <v>0</v>
      </c>
      <c r="GW30">
        <v>1</v>
      </c>
      <c r="GX30">
        <f t="shared" si="53"/>
        <v>0</v>
      </c>
      <c r="HA30">
        <v>0</v>
      </c>
      <c r="HB30">
        <v>0</v>
      </c>
      <c r="HC30">
        <f t="shared" si="54"/>
        <v>0</v>
      </c>
      <c r="HE30" t="s">
        <v>3</v>
      </c>
      <c r="HF30" t="s">
        <v>3</v>
      </c>
      <c r="HM30" t="s">
        <v>3</v>
      </c>
      <c r="HN30" t="s">
        <v>35</v>
      </c>
      <c r="HO30" t="s">
        <v>36</v>
      </c>
      <c r="HP30" t="s">
        <v>32</v>
      </c>
      <c r="HQ30" t="s">
        <v>32</v>
      </c>
      <c r="IK30">
        <v>0</v>
      </c>
    </row>
    <row r="31" spans="1:245">
      <c r="A31">
        <v>17</v>
      </c>
      <c r="B31">
        <v>1</v>
      </c>
      <c r="C31">
        <f>ROW(SmtRes!A37)</f>
        <v>37</v>
      </c>
      <c r="D31">
        <f>ROW(EtalonRes!A37)</f>
        <v>37</v>
      </c>
      <c r="E31" t="s">
        <v>44</v>
      </c>
      <c r="F31" t="s">
        <v>45</v>
      </c>
      <c r="G31" t="s">
        <v>46</v>
      </c>
      <c r="H31" t="s">
        <v>47</v>
      </c>
      <c r="I31">
        <f>ROUND(1784/100,9)</f>
        <v>17.84</v>
      </c>
      <c r="J31">
        <v>0</v>
      </c>
      <c r="K31">
        <f>ROUND(1784/100,9)</f>
        <v>17.84</v>
      </c>
      <c r="O31">
        <f t="shared" si="21"/>
        <v>62011.34</v>
      </c>
      <c r="P31">
        <f t="shared" si="22"/>
        <v>0</v>
      </c>
      <c r="Q31">
        <f t="shared" si="23"/>
        <v>0</v>
      </c>
      <c r="R31">
        <f t="shared" si="24"/>
        <v>0</v>
      </c>
      <c r="S31">
        <f t="shared" si="25"/>
        <v>62011.34</v>
      </c>
      <c r="T31">
        <f t="shared" si="26"/>
        <v>0</v>
      </c>
      <c r="U31">
        <f t="shared" si="27"/>
        <v>241.26815999999999</v>
      </c>
      <c r="V31">
        <f t="shared" si="28"/>
        <v>0</v>
      </c>
      <c r="W31">
        <f t="shared" si="29"/>
        <v>0</v>
      </c>
      <c r="X31">
        <f t="shared" si="30"/>
        <v>58910.77</v>
      </c>
      <c r="Y31">
        <f t="shared" si="31"/>
        <v>31005.67</v>
      </c>
      <c r="AA31">
        <v>43077426</v>
      </c>
      <c r="AB31">
        <f t="shared" si="32"/>
        <v>121.58</v>
      </c>
      <c r="AC31">
        <f>ROUND(((ES31*0)),2)</f>
        <v>0</v>
      </c>
      <c r="AD31">
        <f>ROUND(((((ET31*0))-((EU31*0)))+AE31),2)</f>
        <v>0</v>
      </c>
      <c r="AE31">
        <f>ROUND(((EU31*0)),2)</f>
        <v>0</v>
      </c>
      <c r="AF31">
        <f>ROUND(((EV31*1.15)),2)</f>
        <v>121.58</v>
      </c>
      <c r="AG31">
        <f t="shared" si="33"/>
        <v>0</v>
      </c>
      <c r="AH31">
        <f>((EW31*1.15))</f>
        <v>13.523999999999999</v>
      </c>
      <c r="AI31">
        <f>((EX31*0))</f>
        <v>0</v>
      </c>
      <c r="AJ31">
        <f t="shared" si="34"/>
        <v>0</v>
      </c>
      <c r="AK31">
        <v>810.41</v>
      </c>
      <c r="AL31">
        <v>68.260000000000005</v>
      </c>
      <c r="AM31">
        <v>636.42999999999995</v>
      </c>
      <c r="AN31">
        <v>47.31</v>
      </c>
      <c r="AO31">
        <v>105.72</v>
      </c>
      <c r="AP31">
        <v>0</v>
      </c>
      <c r="AQ31">
        <v>11.76</v>
      </c>
      <c r="AR31">
        <v>3.91</v>
      </c>
      <c r="AS31">
        <v>0</v>
      </c>
      <c r="AT31">
        <v>95</v>
      </c>
      <c r="AU31">
        <v>50</v>
      </c>
      <c r="AV31">
        <v>1</v>
      </c>
      <c r="AW31">
        <v>1</v>
      </c>
      <c r="AZ31">
        <v>1</v>
      </c>
      <c r="BA31">
        <v>28.59</v>
      </c>
      <c r="BB31">
        <v>7.78</v>
      </c>
      <c r="BC31">
        <v>7.07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2</v>
      </c>
      <c r="BJ31" t="s">
        <v>48</v>
      </c>
      <c r="BM31">
        <v>108001</v>
      </c>
      <c r="BN31">
        <v>0</v>
      </c>
      <c r="BO31" t="s">
        <v>45</v>
      </c>
      <c r="BP31">
        <v>1</v>
      </c>
      <c r="BQ31">
        <v>3</v>
      </c>
      <c r="BR31">
        <v>0</v>
      </c>
      <c r="BS31">
        <v>28.59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97</v>
      </c>
      <c r="CA31">
        <v>51</v>
      </c>
      <c r="CB31" t="s">
        <v>3</v>
      </c>
      <c r="CE31">
        <v>0</v>
      </c>
      <c r="CF31">
        <v>0</v>
      </c>
      <c r="CG31">
        <v>0</v>
      </c>
      <c r="CM31">
        <v>0</v>
      </c>
      <c r="CN31" t="s">
        <v>563</v>
      </c>
      <c r="CO31">
        <v>0</v>
      </c>
      <c r="CP31">
        <f t="shared" si="35"/>
        <v>62011.34</v>
      </c>
      <c r="CQ31">
        <f t="shared" si="36"/>
        <v>0</v>
      </c>
      <c r="CR31">
        <f t="shared" si="37"/>
        <v>0</v>
      </c>
      <c r="CS31">
        <f t="shared" si="38"/>
        <v>0</v>
      </c>
      <c r="CT31">
        <f t="shared" si="39"/>
        <v>3475.9722000000002</v>
      </c>
      <c r="CU31">
        <f t="shared" si="40"/>
        <v>0</v>
      </c>
      <c r="CV31">
        <f t="shared" si="41"/>
        <v>13.523999999999999</v>
      </c>
      <c r="CW31">
        <f t="shared" si="42"/>
        <v>0</v>
      </c>
      <c r="CX31">
        <f t="shared" si="43"/>
        <v>0</v>
      </c>
      <c r="CY31">
        <f t="shared" si="44"/>
        <v>58910.773000000001</v>
      </c>
      <c r="CZ31">
        <f t="shared" si="45"/>
        <v>31005.67</v>
      </c>
      <c r="DC31" t="s">
        <v>3</v>
      </c>
      <c r="DD31" t="s">
        <v>27</v>
      </c>
      <c r="DE31" t="s">
        <v>27</v>
      </c>
      <c r="DF31" t="s">
        <v>27</v>
      </c>
      <c r="DG31" t="s">
        <v>28</v>
      </c>
      <c r="DH31" t="s">
        <v>3</v>
      </c>
      <c r="DI31" t="s">
        <v>28</v>
      </c>
      <c r="DJ31" t="s">
        <v>27</v>
      </c>
      <c r="DK31" t="s">
        <v>3</v>
      </c>
      <c r="DL31" t="s">
        <v>29</v>
      </c>
      <c r="DM31" t="s">
        <v>30</v>
      </c>
      <c r="DN31">
        <v>0</v>
      </c>
      <c r="DO31">
        <v>0</v>
      </c>
      <c r="DP31">
        <v>1</v>
      </c>
      <c r="DQ31">
        <v>1</v>
      </c>
      <c r="DU31">
        <v>1013</v>
      </c>
      <c r="DV31" t="s">
        <v>47</v>
      </c>
      <c r="DW31" t="s">
        <v>47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43005296</v>
      </c>
      <c r="EF31">
        <v>3</v>
      </c>
      <c r="EG31" t="s">
        <v>31</v>
      </c>
      <c r="EH31">
        <v>0</v>
      </c>
      <c r="EI31" t="s">
        <v>3</v>
      </c>
      <c r="EJ31">
        <v>2</v>
      </c>
      <c r="EK31">
        <v>108001</v>
      </c>
      <c r="EL31" t="s">
        <v>32</v>
      </c>
      <c r="EM31" t="s">
        <v>33</v>
      </c>
      <c r="EO31" t="s">
        <v>34</v>
      </c>
      <c r="EQ31">
        <v>0</v>
      </c>
      <c r="ER31">
        <v>810.41</v>
      </c>
      <c r="ES31">
        <v>68.260000000000005</v>
      </c>
      <c r="ET31">
        <v>636.42999999999995</v>
      </c>
      <c r="EU31">
        <v>47.31</v>
      </c>
      <c r="EV31">
        <v>105.72</v>
      </c>
      <c r="EW31">
        <v>11.76</v>
      </c>
      <c r="EX31">
        <v>3.91</v>
      </c>
      <c r="EY31">
        <v>0</v>
      </c>
      <c r="FQ31">
        <v>0</v>
      </c>
      <c r="FR31">
        <f t="shared" si="46"/>
        <v>0</v>
      </c>
      <c r="FS31">
        <v>0</v>
      </c>
      <c r="FX31">
        <v>95</v>
      </c>
      <c r="FY31">
        <v>50</v>
      </c>
      <c r="GA31" t="s">
        <v>3</v>
      </c>
      <c r="GD31">
        <v>1</v>
      </c>
      <c r="GF31">
        <v>1871220699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47"/>
        <v>0</v>
      </c>
      <c r="GM31">
        <f t="shared" si="48"/>
        <v>151927.78</v>
      </c>
      <c r="GN31">
        <f t="shared" si="49"/>
        <v>0</v>
      </c>
      <c r="GO31">
        <f t="shared" si="50"/>
        <v>151927.78</v>
      </c>
      <c r="GP31">
        <f t="shared" si="51"/>
        <v>0</v>
      </c>
      <c r="GR31">
        <v>0</v>
      </c>
      <c r="GS31">
        <v>3</v>
      </c>
      <c r="GT31">
        <v>0</v>
      </c>
      <c r="GU31" t="s">
        <v>3</v>
      </c>
      <c r="GV31">
        <f t="shared" si="52"/>
        <v>0</v>
      </c>
      <c r="GW31">
        <v>1</v>
      </c>
      <c r="GX31">
        <f t="shared" si="53"/>
        <v>0</v>
      </c>
      <c r="HA31">
        <v>0</v>
      </c>
      <c r="HB31">
        <v>0</v>
      </c>
      <c r="HC31">
        <f t="shared" si="54"/>
        <v>0</v>
      </c>
      <c r="HE31" t="s">
        <v>3</v>
      </c>
      <c r="HF31" t="s">
        <v>3</v>
      </c>
      <c r="HM31" t="s">
        <v>3</v>
      </c>
      <c r="HN31" t="s">
        <v>35</v>
      </c>
      <c r="HO31" t="s">
        <v>36</v>
      </c>
      <c r="HP31" t="s">
        <v>32</v>
      </c>
      <c r="HQ31" t="s">
        <v>32</v>
      </c>
      <c r="IK31">
        <v>0</v>
      </c>
    </row>
    <row r="32" spans="1:245">
      <c r="A32">
        <v>17</v>
      </c>
      <c r="B32">
        <v>1</v>
      </c>
      <c r="E32" t="s">
        <v>49</v>
      </c>
      <c r="F32" t="s">
        <v>50</v>
      </c>
      <c r="G32" t="s">
        <v>51</v>
      </c>
      <c r="H32" t="s">
        <v>52</v>
      </c>
      <c r="I32">
        <v>3900</v>
      </c>
      <c r="J32">
        <v>0</v>
      </c>
      <c r="K32">
        <v>3900</v>
      </c>
      <c r="O32">
        <f t="shared" si="21"/>
        <v>100737</v>
      </c>
      <c r="P32">
        <f t="shared" si="22"/>
        <v>100737</v>
      </c>
      <c r="Q32">
        <f t="shared" si="23"/>
        <v>0</v>
      </c>
      <c r="R32">
        <f t="shared" si="24"/>
        <v>0</v>
      </c>
      <c r="S32">
        <f t="shared" si="25"/>
        <v>0</v>
      </c>
      <c r="T32">
        <f t="shared" si="26"/>
        <v>0</v>
      </c>
      <c r="U32">
        <f t="shared" si="27"/>
        <v>0</v>
      </c>
      <c r="V32">
        <f t="shared" si="28"/>
        <v>0</v>
      </c>
      <c r="W32">
        <f t="shared" si="29"/>
        <v>0</v>
      </c>
      <c r="X32">
        <f t="shared" si="30"/>
        <v>0</v>
      </c>
      <c r="Y32">
        <f t="shared" si="31"/>
        <v>0</v>
      </c>
      <c r="AA32">
        <v>43077426</v>
      </c>
      <c r="AB32">
        <f t="shared" si="32"/>
        <v>25.83</v>
      </c>
      <c r="AC32">
        <f t="shared" ref="AC32:AC45" si="55">ROUND((ES32),2)</f>
        <v>25.83</v>
      </c>
      <c r="AD32">
        <f>ROUND((((ET32)-(EU32))+AE32),2)</f>
        <v>0</v>
      </c>
      <c r="AE32">
        <f>ROUND((EU32),2)</f>
        <v>0</v>
      </c>
      <c r="AF32">
        <f>ROUND((EV32),2)</f>
        <v>0</v>
      </c>
      <c r="AG32">
        <f t="shared" si="33"/>
        <v>0</v>
      </c>
      <c r="AH32">
        <f>(EW32)</f>
        <v>0</v>
      </c>
      <c r="AI32">
        <f>(EX32)</f>
        <v>0</v>
      </c>
      <c r="AJ32">
        <f t="shared" si="34"/>
        <v>0</v>
      </c>
      <c r="AK32">
        <v>25.83</v>
      </c>
      <c r="AL32">
        <v>25.83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1</v>
      </c>
      <c r="AW32">
        <v>1</v>
      </c>
      <c r="AZ32">
        <v>1</v>
      </c>
      <c r="BA32">
        <v>1</v>
      </c>
      <c r="BB32">
        <v>1</v>
      </c>
      <c r="BC32">
        <v>1</v>
      </c>
      <c r="BD32" t="s">
        <v>3</v>
      </c>
      <c r="BE32" t="s">
        <v>3</v>
      </c>
      <c r="BF32" t="s">
        <v>3</v>
      </c>
      <c r="BG32" t="s">
        <v>3</v>
      </c>
      <c r="BH32">
        <v>3</v>
      </c>
      <c r="BI32">
        <v>1</v>
      </c>
      <c r="BJ32" t="s">
        <v>3</v>
      </c>
      <c r="BM32">
        <v>1100</v>
      </c>
      <c r="BN32">
        <v>0</v>
      </c>
      <c r="BO32" t="s">
        <v>3</v>
      </c>
      <c r="BP32">
        <v>0</v>
      </c>
      <c r="BQ32">
        <v>8</v>
      </c>
      <c r="BR32">
        <v>0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0</v>
      </c>
      <c r="CA32">
        <v>0</v>
      </c>
      <c r="CB32" t="s">
        <v>3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5"/>
        <v>100737</v>
      </c>
      <c r="CQ32">
        <f t="shared" si="36"/>
        <v>25.83</v>
      </c>
      <c r="CR32">
        <f t="shared" si="37"/>
        <v>0</v>
      </c>
      <c r="CS32">
        <f t="shared" si="38"/>
        <v>0</v>
      </c>
      <c r="CT32">
        <f t="shared" si="39"/>
        <v>0</v>
      </c>
      <c r="CU32">
        <f t="shared" si="40"/>
        <v>0</v>
      </c>
      <c r="CV32">
        <f t="shared" si="41"/>
        <v>0</v>
      </c>
      <c r="CW32">
        <f t="shared" si="42"/>
        <v>0</v>
      </c>
      <c r="CX32">
        <f t="shared" si="43"/>
        <v>0</v>
      </c>
      <c r="CY32">
        <f t="shared" si="44"/>
        <v>0</v>
      </c>
      <c r="CZ32">
        <f t="shared" si="45"/>
        <v>0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1003</v>
      </c>
      <c r="DV32" t="s">
        <v>52</v>
      </c>
      <c r="DW32" t="s">
        <v>52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43005718</v>
      </c>
      <c r="EF32">
        <v>8</v>
      </c>
      <c r="EG32" t="s">
        <v>53</v>
      </c>
      <c r="EH32">
        <v>0</v>
      </c>
      <c r="EI32" t="s">
        <v>3</v>
      </c>
      <c r="EJ32">
        <v>1</v>
      </c>
      <c r="EK32">
        <v>1100</v>
      </c>
      <c r="EL32" t="s">
        <v>54</v>
      </c>
      <c r="EM32" t="s">
        <v>55</v>
      </c>
      <c r="EO32" t="s">
        <v>3</v>
      </c>
      <c r="EQ32">
        <v>0</v>
      </c>
      <c r="ER32">
        <v>25.83</v>
      </c>
      <c r="ES32">
        <v>25.83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5</v>
      </c>
      <c r="FC32">
        <v>1</v>
      </c>
      <c r="FD32">
        <v>18</v>
      </c>
      <c r="FF32">
        <v>31</v>
      </c>
      <c r="FQ32">
        <v>0</v>
      </c>
      <c r="FR32">
        <f t="shared" si="46"/>
        <v>0</v>
      </c>
      <c r="FS32">
        <v>0</v>
      </c>
      <c r="FX32">
        <v>0</v>
      </c>
      <c r="FY32">
        <v>0</v>
      </c>
      <c r="GA32" t="s">
        <v>56</v>
      </c>
      <c r="GD32">
        <v>1</v>
      </c>
      <c r="GF32">
        <v>-480131251</v>
      </c>
      <c r="GG32">
        <v>2</v>
      </c>
      <c r="GH32">
        <v>3</v>
      </c>
      <c r="GI32">
        <v>-2</v>
      </c>
      <c r="GJ32">
        <v>0</v>
      </c>
      <c r="GK32">
        <v>0</v>
      </c>
      <c r="GL32">
        <f t="shared" si="47"/>
        <v>0</v>
      </c>
      <c r="GM32">
        <f t="shared" si="48"/>
        <v>100737</v>
      </c>
      <c r="GN32">
        <f t="shared" si="49"/>
        <v>100737</v>
      </c>
      <c r="GO32">
        <f t="shared" si="50"/>
        <v>0</v>
      </c>
      <c r="GP32">
        <f t="shared" si="51"/>
        <v>0</v>
      </c>
      <c r="GR32">
        <v>1</v>
      </c>
      <c r="GS32">
        <v>1</v>
      </c>
      <c r="GT32">
        <v>0</v>
      </c>
      <c r="GU32" t="s">
        <v>3</v>
      </c>
      <c r="GV32">
        <f t="shared" si="52"/>
        <v>0</v>
      </c>
      <c r="GW32">
        <v>1</v>
      </c>
      <c r="GX32">
        <f t="shared" si="53"/>
        <v>0</v>
      </c>
      <c r="HA32">
        <v>0</v>
      </c>
      <c r="HB32">
        <v>0</v>
      </c>
      <c r="HC32">
        <f t="shared" si="54"/>
        <v>0</v>
      </c>
      <c r="HE32" t="s">
        <v>57</v>
      </c>
      <c r="HF32" t="s">
        <v>57</v>
      </c>
      <c r="HM32" t="s">
        <v>3</v>
      </c>
      <c r="HN32" t="s">
        <v>3</v>
      </c>
      <c r="HO32" t="s">
        <v>3</v>
      </c>
      <c r="HP32" t="s">
        <v>3</v>
      </c>
      <c r="HQ32" t="s">
        <v>3</v>
      </c>
      <c r="IK32">
        <v>0</v>
      </c>
    </row>
    <row r="33" spans="1:245">
      <c r="A33">
        <v>17</v>
      </c>
      <c r="B33">
        <v>1</v>
      </c>
      <c r="E33" t="s">
        <v>58</v>
      </c>
      <c r="F33" t="s">
        <v>50</v>
      </c>
      <c r="G33" t="s">
        <v>59</v>
      </c>
      <c r="H33" t="s">
        <v>52</v>
      </c>
      <c r="I33">
        <v>65</v>
      </c>
      <c r="J33">
        <v>0</v>
      </c>
      <c r="K33">
        <v>65</v>
      </c>
      <c r="O33">
        <f t="shared" si="21"/>
        <v>13000</v>
      </c>
      <c r="P33">
        <f t="shared" si="22"/>
        <v>13000</v>
      </c>
      <c r="Q33">
        <f t="shared" si="23"/>
        <v>0</v>
      </c>
      <c r="R33">
        <f t="shared" si="24"/>
        <v>0</v>
      </c>
      <c r="S33">
        <f t="shared" si="25"/>
        <v>0</v>
      </c>
      <c r="T33">
        <f t="shared" si="26"/>
        <v>0</v>
      </c>
      <c r="U33">
        <f t="shared" si="27"/>
        <v>0</v>
      </c>
      <c r="V33">
        <f t="shared" si="28"/>
        <v>0</v>
      </c>
      <c r="W33">
        <f t="shared" si="29"/>
        <v>0</v>
      </c>
      <c r="X33">
        <f t="shared" si="30"/>
        <v>0</v>
      </c>
      <c r="Y33">
        <f t="shared" si="31"/>
        <v>0</v>
      </c>
      <c r="AA33">
        <v>43077426</v>
      </c>
      <c r="AB33">
        <f t="shared" si="32"/>
        <v>200</v>
      </c>
      <c r="AC33">
        <f t="shared" si="55"/>
        <v>200</v>
      </c>
      <c r="AD33">
        <f>ROUND((((ET33)-(EU33))+AE33),2)</f>
        <v>0</v>
      </c>
      <c r="AE33">
        <f>ROUND((EU33),2)</f>
        <v>0</v>
      </c>
      <c r="AF33">
        <f>ROUND((EV33),2)</f>
        <v>0</v>
      </c>
      <c r="AG33">
        <f t="shared" si="33"/>
        <v>0</v>
      </c>
      <c r="AH33">
        <f>(EW33)</f>
        <v>0</v>
      </c>
      <c r="AI33">
        <f>(EX33)</f>
        <v>0</v>
      </c>
      <c r="AJ33">
        <f t="shared" si="34"/>
        <v>0</v>
      </c>
      <c r="AK33">
        <v>200</v>
      </c>
      <c r="AL33">
        <v>200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1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1</v>
      </c>
      <c r="BJ33" t="s">
        <v>3</v>
      </c>
      <c r="BM33">
        <v>1100</v>
      </c>
      <c r="BN33">
        <v>0</v>
      </c>
      <c r="BO33" t="s">
        <v>3</v>
      </c>
      <c r="BP33">
        <v>0</v>
      </c>
      <c r="BQ33">
        <v>8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B33" t="s">
        <v>3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5"/>
        <v>13000</v>
      </c>
      <c r="CQ33">
        <f t="shared" si="36"/>
        <v>200</v>
      </c>
      <c r="CR33">
        <f t="shared" si="37"/>
        <v>0</v>
      </c>
      <c r="CS33">
        <f t="shared" si="38"/>
        <v>0</v>
      </c>
      <c r="CT33">
        <f t="shared" si="39"/>
        <v>0</v>
      </c>
      <c r="CU33">
        <f t="shared" si="40"/>
        <v>0</v>
      </c>
      <c r="CV33">
        <f t="shared" si="41"/>
        <v>0</v>
      </c>
      <c r="CW33">
        <f t="shared" si="42"/>
        <v>0</v>
      </c>
      <c r="CX33">
        <f t="shared" si="43"/>
        <v>0</v>
      </c>
      <c r="CY33">
        <f t="shared" si="44"/>
        <v>0</v>
      </c>
      <c r="CZ33">
        <f t="shared" si="45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1003</v>
      </c>
      <c r="DV33" t="s">
        <v>52</v>
      </c>
      <c r="DW33" t="s">
        <v>52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43005718</v>
      </c>
      <c r="EF33">
        <v>8</v>
      </c>
      <c r="EG33" t="s">
        <v>53</v>
      </c>
      <c r="EH33">
        <v>0</v>
      </c>
      <c r="EI33" t="s">
        <v>3</v>
      </c>
      <c r="EJ33">
        <v>1</v>
      </c>
      <c r="EK33">
        <v>1100</v>
      </c>
      <c r="EL33" t="s">
        <v>54</v>
      </c>
      <c r="EM33" t="s">
        <v>55</v>
      </c>
      <c r="EO33" t="s">
        <v>3</v>
      </c>
      <c r="EQ33">
        <v>0</v>
      </c>
      <c r="ER33">
        <v>200</v>
      </c>
      <c r="ES33">
        <v>200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EZ33">
        <v>5</v>
      </c>
      <c r="FC33">
        <v>1</v>
      </c>
      <c r="FD33">
        <v>18</v>
      </c>
      <c r="FF33">
        <v>240</v>
      </c>
      <c r="FQ33">
        <v>0</v>
      </c>
      <c r="FR33">
        <f t="shared" si="46"/>
        <v>0</v>
      </c>
      <c r="FS33">
        <v>0</v>
      </c>
      <c r="FX33">
        <v>0</v>
      </c>
      <c r="FY33">
        <v>0</v>
      </c>
      <c r="GA33" t="s">
        <v>60</v>
      </c>
      <c r="GD33">
        <v>1</v>
      </c>
      <c r="GF33">
        <v>237451248</v>
      </c>
      <c r="GG33">
        <v>2</v>
      </c>
      <c r="GH33">
        <v>3</v>
      </c>
      <c r="GI33">
        <v>-2</v>
      </c>
      <c r="GJ33">
        <v>0</v>
      </c>
      <c r="GK33">
        <v>0</v>
      </c>
      <c r="GL33">
        <f t="shared" si="47"/>
        <v>0</v>
      </c>
      <c r="GM33">
        <f t="shared" si="48"/>
        <v>13000</v>
      </c>
      <c r="GN33">
        <f t="shared" si="49"/>
        <v>13000</v>
      </c>
      <c r="GO33">
        <f t="shared" si="50"/>
        <v>0</v>
      </c>
      <c r="GP33">
        <f t="shared" si="51"/>
        <v>0</v>
      </c>
      <c r="GR33">
        <v>1</v>
      </c>
      <c r="GS33">
        <v>1</v>
      </c>
      <c r="GT33">
        <v>0</v>
      </c>
      <c r="GU33" t="s">
        <v>3</v>
      </c>
      <c r="GV33">
        <f t="shared" si="52"/>
        <v>0</v>
      </c>
      <c r="GW33">
        <v>1</v>
      </c>
      <c r="GX33">
        <f t="shared" si="53"/>
        <v>0</v>
      </c>
      <c r="HA33">
        <v>0</v>
      </c>
      <c r="HB33">
        <v>0</v>
      </c>
      <c r="HC33">
        <f t="shared" si="54"/>
        <v>0</v>
      </c>
      <c r="HE33" t="s">
        <v>57</v>
      </c>
      <c r="HF33" t="s">
        <v>57</v>
      </c>
      <c r="HM33" t="s">
        <v>3</v>
      </c>
      <c r="HN33" t="s">
        <v>3</v>
      </c>
      <c r="HO33" t="s">
        <v>3</v>
      </c>
      <c r="HP33" t="s">
        <v>3</v>
      </c>
      <c r="HQ33" t="s">
        <v>3</v>
      </c>
      <c r="IK33">
        <v>0</v>
      </c>
    </row>
    <row r="34" spans="1:245">
      <c r="A34">
        <v>17</v>
      </c>
      <c r="B34">
        <v>1</v>
      </c>
      <c r="C34">
        <f>ROW(SmtRes!A45)</f>
        <v>45</v>
      </c>
      <c r="D34">
        <f>ROW(EtalonRes!A45)</f>
        <v>45</v>
      </c>
      <c r="E34" t="s">
        <v>61</v>
      </c>
      <c r="F34" t="s">
        <v>62</v>
      </c>
      <c r="G34" t="s">
        <v>63</v>
      </c>
      <c r="H34" t="s">
        <v>64</v>
      </c>
      <c r="I34">
        <f>ROUND(51/3*1.03/1000,9)</f>
        <v>1.7510000000000001E-2</v>
      </c>
      <c r="J34">
        <v>0</v>
      </c>
      <c r="K34">
        <f>ROUND(51/3*1.03/1000,9)</f>
        <v>1.7510000000000001E-2</v>
      </c>
      <c r="O34">
        <f t="shared" si="21"/>
        <v>367.25</v>
      </c>
      <c r="P34">
        <f t="shared" si="22"/>
        <v>19.28</v>
      </c>
      <c r="Q34">
        <f t="shared" si="23"/>
        <v>74.709999999999994</v>
      </c>
      <c r="R34">
        <f t="shared" si="24"/>
        <v>8.7100000000000009</v>
      </c>
      <c r="S34">
        <f t="shared" si="25"/>
        <v>273.26</v>
      </c>
      <c r="T34">
        <f t="shared" si="26"/>
        <v>0</v>
      </c>
      <c r="U34">
        <f t="shared" si="27"/>
        <v>1.0873710000000001</v>
      </c>
      <c r="V34">
        <f t="shared" si="28"/>
        <v>2.5170625000000002E-2</v>
      </c>
      <c r="W34">
        <f t="shared" si="29"/>
        <v>0</v>
      </c>
      <c r="X34">
        <f t="shared" si="30"/>
        <v>267.87</v>
      </c>
      <c r="Y34">
        <f t="shared" si="31"/>
        <v>140.99</v>
      </c>
      <c r="AA34">
        <v>43077426</v>
      </c>
      <c r="AB34">
        <f t="shared" si="32"/>
        <v>1044.01</v>
      </c>
      <c r="AC34">
        <f t="shared" si="55"/>
        <v>76.099999999999994</v>
      </c>
      <c r="AD34">
        <f>ROUND(((((ET34*1.15))-((EU34*1.15)))+AE34),2)</f>
        <v>422.05</v>
      </c>
      <c r="AE34">
        <f>ROUND(((EU34*1.15)),2)</f>
        <v>17.399999999999999</v>
      </c>
      <c r="AF34">
        <f>ROUND(((EV34*1.15)),2)</f>
        <v>545.86</v>
      </c>
      <c r="AG34">
        <f t="shared" si="33"/>
        <v>0</v>
      </c>
      <c r="AH34">
        <f>((EW34*1.15))</f>
        <v>62.099999999999994</v>
      </c>
      <c r="AI34">
        <f>((EX34*1.15))</f>
        <v>1.4375</v>
      </c>
      <c r="AJ34">
        <f t="shared" si="34"/>
        <v>0</v>
      </c>
      <c r="AK34">
        <v>917.76</v>
      </c>
      <c r="AL34">
        <v>76.099999999999994</v>
      </c>
      <c r="AM34">
        <v>367</v>
      </c>
      <c r="AN34">
        <v>15.13</v>
      </c>
      <c r="AO34">
        <v>474.66</v>
      </c>
      <c r="AP34">
        <v>0</v>
      </c>
      <c r="AQ34">
        <v>54</v>
      </c>
      <c r="AR34">
        <v>1.25</v>
      </c>
      <c r="AS34">
        <v>0</v>
      </c>
      <c r="AT34">
        <v>95</v>
      </c>
      <c r="AU34">
        <v>50</v>
      </c>
      <c r="AV34">
        <v>1</v>
      </c>
      <c r="AW34">
        <v>1</v>
      </c>
      <c r="AZ34">
        <v>1</v>
      </c>
      <c r="BA34">
        <v>28.59</v>
      </c>
      <c r="BB34">
        <v>10.11</v>
      </c>
      <c r="BC34">
        <v>14.47</v>
      </c>
      <c r="BD34" t="s">
        <v>3</v>
      </c>
      <c r="BE34" t="s">
        <v>3</v>
      </c>
      <c r="BF34" t="s">
        <v>3</v>
      </c>
      <c r="BG34" t="s">
        <v>3</v>
      </c>
      <c r="BH34">
        <v>0</v>
      </c>
      <c r="BI34">
        <v>2</v>
      </c>
      <c r="BJ34" t="s">
        <v>65</v>
      </c>
      <c r="BM34">
        <v>108001</v>
      </c>
      <c r="BN34">
        <v>0</v>
      </c>
      <c r="BO34" t="s">
        <v>62</v>
      </c>
      <c r="BP34">
        <v>1</v>
      </c>
      <c r="BQ34">
        <v>3</v>
      </c>
      <c r="BR34">
        <v>0</v>
      </c>
      <c r="BS34">
        <v>28.59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97</v>
      </c>
      <c r="CA34">
        <v>51</v>
      </c>
      <c r="CB34" t="s">
        <v>3</v>
      </c>
      <c r="CE34">
        <v>0</v>
      </c>
      <c r="CF34">
        <v>0</v>
      </c>
      <c r="CG34">
        <v>0</v>
      </c>
      <c r="CM34">
        <v>0</v>
      </c>
      <c r="CN34" t="s">
        <v>564</v>
      </c>
      <c r="CO34">
        <v>0</v>
      </c>
      <c r="CP34">
        <f t="shared" si="35"/>
        <v>367.25</v>
      </c>
      <c r="CQ34">
        <f t="shared" si="36"/>
        <v>1101.1669999999999</v>
      </c>
      <c r="CR34">
        <f t="shared" si="37"/>
        <v>4266.9255000000003</v>
      </c>
      <c r="CS34">
        <f t="shared" si="38"/>
        <v>497.46599999999995</v>
      </c>
      <c r="CT34">
        <f t="shared" si="39"/>
        <v>15606.1374</v>
      </c>
      <c r="CU34">
        <f t="shared" si="40"/>
        <v>0</v>
      </c>
      <c r="CV34">
        <f t="shared" si="41"/>
        <v>62.099999999999994</v>
      </c>
      <c r="CW34">
        <f t="shared" si="42"/>
        <v>1.4375</v>
      </c>
      <c r="CX34">
        <f t="shared" si="43"/>
        <v>0</v>
      </c>
      <c r="CY34">
        <f t="shared" si="44"/>
        <v>267.87149999999997</v>
      </c>
      <c r="CZ34">
        <f t="shared" si="45"/>
        <v>140.98499999999999</v>
      </c>
      <c r="DC34" t="s">
        <v>3</v>
      </c>
      <c r="DD34" t="s">
        <v>3</v>
      </c>
      <c r="DE34" t="s">
        <v>28</v>
      </c>
      <c r="DF34" t="s">
        <v>28</v>
      </c>
      <c r="DG34" t="s">
        <v>28</v>
      </c>
      <c r="DH34" t="s">
        <v>3</v>
      </c>
      <c r="DI34" t="s">
        <v>28</v>
      </c>
      <c r="DJ34" t="s">
        <v>28</v>
      </c>
      <c r="DK34" t="s">
        <v>3</v>
      </c>
      <c r="DL34" t="s">
        <v>29</v>
      </c>
      <c r="DM34" t="s">
        <v>30</v>
      </c>
      <c r="DN34">
        <v>0</v>
      </c>
      <c r="DO34">
        <v>0</v>
      </c>
      <c r="DP34">
        <v>1</v>
      </c>
      <c r="DQ34">
        <v>1</v>
      </c>
      <c r="DU34">
        <v>1013</v>
      </c>
      <c r="DV34" t="s">
        <v>64</v>
      </c>
      <c r="DW34" t="s">
        <v>64</v>
      </c>
      <c r="DX34">
        <v>1</v>
      </c>
      <c r="DZ34" t="s">
        <v>3</v>
      </c>
      <c r="EA34" t="s">
        <v>3</v>
      </c>
      <c r="EB34" t="s">
        <v>3</v>
      </c>
      <c r="EC34" t="s">
        <v>3</v>
      </c>
      <c r="EE34">
        <v>43005296</v>
      </c>
      <c r="EF34">
        <v>3</v>
      </c>
      <c r="EG34" t="s">
        <v>31</v>
      </c>
      <c r="EH34">
        <v>0</v>
      </c>
      <c r="EI34" t="s">
        <v>3</v>
      </c>
      <c r="EJ34">
        <v>2</v>
      </c>
      <c r="EK34">
        <v>108001</v>
      </c>
      <c r="EL34" t="s">
        <v>32</v>
      </c>
      <c r="EM34" t="s">
        <v>33</v>
      </c>
      <c r="EO34" t="s">
        <v>66</v>
      </c>
      <c r="EQ34">
        <v>0</v>
      </c>
      <c r="ER34">
        <v>917.76</v>
      </c>
      <c r="ES34">
        <v>76.099999999999994</v>
      </c>
      <c r="ET34">
        <v>367</v>
      </c>
      <c r="EU34">
        <v>15.13</v>
      </c>
      <c r="EV34">
        <v>474.66</v>
      </c>
      <c r="EW34">
        <v>54</v>
      </c>
      <c r="EX34">
        <v>1.25</v>
      </c>
      <c r="EY34">
        <v>0</v>
      </c>
      <c r="FQ34">
        <v>0</v>
      </c>
      <c r="FR34">
        <f t="shared" si="46"/>
        <v>0</v>
      </c>
      <c r="FS34">
        <v>0</v>
      </c>
      <c r="FX34">
        <v>95</v>
      </c>
      <c r="FY34">
        <v>50</v>
      </c>
      <c r="GA34" t="s">
        <v>3</v>
      </c>
      <c r="GD34">
        <v>1</v>
      </c>
      <c r="GF34">
        <v>2008179347</v>
      </c>
      <c r="GG34">
        <v>2</v>
      </c>
      <c r="GH34">
        <v>1</v>
      </c>
      <c r="GI34">
        <v>2</v>
      </c>
      <c r="GJ34">
        <v>0</v>
      </c>
      <c r="GK34">
        <v>0</v>
      </c>
      <c r="GL34">
        <f t="shared" si="47"/>
        <v>0</v>
      </c>
      <c r="GM34">
        <f t="shared" si="48"/>
        <v>776.11</v>
      </c>
      <c r="GN34">
        <f t="shared" si="49"/>
        <v>0</v>
      </c>
      <c r="GO34">
        <f t="shared" si="50"/>
        <v>776.11</v>
      </c>
      <c r="GP34">
        <f t="shared" si="51"/>
        <v>0</v>
      </c>
      <c r="GR34">
        <v>0</v>
      </c>
      <c r="GS34">
        <v>3</v>
      </c>
      <c r="GT34">
        <v>0</v>
      </c>
      <c r="GU34" t="s">
        <v>3</v>
      </c>
      <c r="GV34">
        <f t="shared" si="52"/>
        <v>0</v>
      </c>
      <c r="GW34">
        <v>1</v>
      </c>
      <c r="GX34">
        <f t="shared" si="53"/>
        <v>0</v>
      </c>
      <c r="HA34">
        <v>0</v>
      </c>
      <c r="HB34">
        <v>0</v>
      </c>
      <c r="HC34">
        <f t="shared" si="54"/>
        <v>0</v>
      </c>
      <c r="HE34" t="s">
        <v>3</v>
      </c>
      <c r="HF34" t="s">
        <v>3</v>
      </c>
      <c r="HM34" t="s">
        <v>3</v>
      </c>
      <c r="HN34" t="s">
        <v>35</v>
      </c>
      <c r="HO34" t="s">
        <v>36</v>
      </c>
      <c r="HP34" t="s">
        <v>32</v>
      </c>
      <c r="HQ34" t="s">
        <v>32</v>
      </c>
      <c r="IK34">
        <v>0</v>
      </c>
    </row>
    <row r="35" spans="1:245">
      <c r="A35">
        <v>17</v>
      </c>
      <c r="B35">
        <v>1</v>
      </c>
      <c r="E35" t="s">
        <v>67</v>
      </c>
      <c r="F35" t="s">
        <v>50</v>
      </c>
      <c r="G35" t="s">
        <v>68</v>
      </c>
      <c r="H35" t="s">
        <v>52</v>
      </c>
      <c r="I35">
        <v>51</v>
      </c>
      <c r="J35">
        <v>0</v>
      </c>
      <c r="K35">
        <v>51</v>
      </c>
      <c r="O35">
        <f t="shared" si="21"/>
        <v>20400</v>
      </c>
      <c r="P35">
        <f t="shared" si="22"/>
        <v>20400</v>
      </c>
      <c r="Q35">
        <f t="shared" si="23"/>
        <v>0</v>
      </c>
      <c r="R35">
        <f t="shared" si="24"/>
        <v>0</v>
      </c>
      <c r="S35">
        <f t="shared" si="25"/>
        <v>0</v>
      </c>
      <c r="T35">
        <f t="shared" si="26"/>
        <v>0</v>
      </c>
      <c r="U35">
        <f t="shared" si="27"/>
        <v>0</v>
      </c>
      <c r="V35">
        <f t="shared" si="28"/>
        <v>0</v>
      </c>
      <c r="W35">
        <f t="shared" si="29"/>
        <v>0</v>
      </c>
      <c r="X35">
        <f t="shared" si="30"/>
        <v>0</v>
      </c>
      <c r="Y35">
        <f t="shared" si="31"/>
        <v>0</v>
      </c>
      <c r="AA35">
        <v>43077426</v>
      </c>
      <c r="AB35">
        <f t="shared" si="32"/>
        <v>400</v>
      </c>
      <c r="AC35">
        <f t="shared" si="55"/>
        <v>400</v>
      </c>
      <c r="AD35">
        <f>ROUND((((ET35)-(EU35))+AE35),2)</f>
        <v>0</v>
      </c>
      <c r="AE35">
        <f t="shared" ref="AE35:AF38" si="56">ROUND((EU35),2)</f>
        <v>0</v>
      </c>
      <c r="AF35">
        <f t="shared" si="56"/>
        <v>0</v>
      </c>
      <c r="AG35">
        <f t="shared" si="33"/>
        <v>0</v>
      </c>
      <c r="AH35">
        <f t="shared" ref="AH35:AI38" si="57">(EW35)</f>
        <v>0</v>
      </c>
      <c r="AI35">
        <f t="shared" si="57"/>
        <v>0</v>
      </c>
      <c r="AJ35">
        <f t="shared" si="34"/>
        <v>0</v>
      </c>
      <c r="AK35">
        <v>400</v>
      </c>
      <c r="AL35">
        <v>400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1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1</v>
      </c>
      <c r="BJ35" t="s">
        <v>3</v>
      </c>
      <c r="BM35">
        <v>1100</v>
      </c>
      <c r="BN35">
        <v>0</v>
      </c>
      <c r="BO35" t="s">
        <v>3</v>
      </c>
      <c r="BP35">
        <v>0</v>
      </c>
      <c r="BQ35">
        <v>8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0</v>
      </c>
      <c r="CA35">
        <v>0</v>
      </c>
      <c r="CB35" t="s">
        <v>3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5"/>
        <v>20400</v>
      </c>
      <c r="CQ35">
        <f t="shared" si="36"/>
        <v>400</v>
      </c>
      <c r="CR35">
        <f t="shared" si="37"/>
        <v>0</v>
      </c>
      <c r="CS35">
        <f t="shared" si="38"/>
        <v>0</v>
      </c>
      <c r="CT35">
        <f t="shared" si="39"/>
        <v>0</v>
      </c>
      <c r="CU35">
        <f t="shared" si="40"/>
        <v>0</v>
      </c>
      <c r="CV35">
        <f t="shared" si="41"/>
        <v>0</v>
      </c>
      <c r="CW35">
        <f t="shared" si="42"/>
        <v>0</v>
      </c>
      <c r="CX35">
        <f t="shared" si="43"/>
        <v>0</v>
      </c>
      <c r="CY35">
        <f t="shared" si="44"/>
        <v>0</v>
      </c>
      <c r="CZ35">
        <f t="shared" si="45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1003</v>
      </c>
      <c r="DV35" t="s">
        <v>52</v>
      </c>
      <c r="DW35" t="s">
        <v>52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43005718</v>
      </c>
      <c r="EF35">
        <v>8</v>
      </c>
      <c r="EG35" t="s">
        <v>53</v>
      </c>
      <c r="EH35">
        <v>0</v>
      </c>
      <c r="EI35" t="s">
        <v>3</v>
      </c>
      <c r="EJ35">
        <v>1</v>
      </c>
      <c r="EK35">
        <v>1100</v>
      </c>
      <c r="EL35" t="s">
        <v>54</v>
      </c>
      <c r="EM35" t="s">
        <v>55</v>
      </c>
      <c r="EO35" t="s">
        <v>3</v>
      </c>
      <c r="EQ35">
        <v>0</v>
      </c>
      <c r="ER35">
        <v>400</v>
      </c>
      <c r="ES35">
        <v>400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5</v>
      </c>
      <c r="FC35">
        <v>1</v>
      </c>
      <c r="FD35">
        <v>18</v>
      </c>
      <c r="FF35">
        <v>480</v>
      </c>
      <c r="FQ35">
        <v>0</v>
      </c>
      <c r="FR35">
        <f t="shared" si="46"/>
        <v>0</v>
      </c>
      <c r="FS35">
        <v>0</v>
      </c>
      <c r="FX35">
        <v>0</v>
      </c>
      <c r="FY35">
        <v>0</v>
      </c>
      <c r="GA35" t="s">
        <v>69</v>
      </c>
      <c r="GD35">
        <v>1</v>
      </c>
      <c r="GF35">
        <v>-1378607686</v>
      </c>
      <c r="GG35">
        <v>2</v>
      </c>
      <c r="GH35">
        <v>3</v>
      </c>
      <c r="GI35">
        <v>-2</v>
      </c>
      <c r="GJ35">
        <v>0</v>
      </c>
      <c r="GK35">
        <v>0</v>
      </c>
      <c r="GL35">
        <f t="shared" si="47"/>
        <v>0</v>
      </c>
      <c r="GM35">
        <f t="shared" si="48"/>
        <v>20400</v>
      </c>
      <c r="GN35">
        <f t="shared" si="49"/>
        <v>20400</v>
      </c>
      <c r="GO35">
        <f t="shared" si="50"/>
        <v>0</v>
      </c>
      <c r="GP35">
        <f t="shared" si="51"/>
        <v>0</v>
      </c>
      <c r="GR35">
        <v>1</v>
      </c>
      <c r="GS35">
        <v>1</v>
      </c>
      <c r="GT35">
        <v>0</v>
      </c>
      <c r="GU35" t="s">
        <v>3</v>
      </c>
      <c r="GV35">
        <f t="shared" si="52"/>
        <v>0</v>
      </c>
      <c r="GW35">
        <v>1</v>
      </c>
      <c r="GX35">
        <f t="shared" si="53"/>
        <v>0</v>
      </c>
      <c r="HA35">
        <v>0</v>
      </c>
      <c r="HB35">
        <v>0</v>
      </c>
      <c r="HC35">
        <f t="shared" si="54"/>
        <v>0</v>
      </c>
      <c r="HE35" t="s">
        <v>57</v>
      </c>
      <c r="HF35" t="s">
        <v>57</v>
      </c>
      <c r="HM35" t="s">
        <v>3</v>
      </c>
      <c r="HN35" t="s">
        <v>3</v>
      </c>
      <c r="HO35" t="s">
        <v>3</v>
      </c>
      <c r="HP35" t="s">
        <v>3</v>
      </c>
      <c r="HQ35" t="s">
        <v>3</v>
      </c>
      <c r="IK35">
        <v>0</v>
      </c>
    </row>
    <row r="36" spans="1:245">
      <c r="A36">
        <v>17</v>
      </c>
      <c r="B36">
        <v>1</v>
      </c>
      <c r="E36" t="s">
        <v>70</v>
      </c>
      <c r="F36" t="s">
        <v>50</v>
      </c>
      <c r="G36" t="s">
        <v>71</v>
      </c>
      <c r="H36" t="s">
        <v>72</v>
      </c>
      <c r="I36">
        <v>76</v>
      </c>
      <c r="J36">
        <v>0</v>
      </c>
      <c r="K36">
        <v>76</v>
      </c>
      <c r="O36">
        <f t="shared" si="21"/>
        <v>5446.92</v>
      </c>
      <c r="P36">
        <f t="shared" si="22"/>
        <v>5446.92</v>
      </c>
      <c r="Q36">
        <f t="shared" si="23"/>
        <v>0</v>
      </c>
      <c r="R36">
        <f t="shared" si="24"/>
        <v>0</v>
      </c>
      <c r="S36">
        <f t="shared" si="25"/>
        <v>0</v>
      </c>
      <c r="T36">
        <f t="shared" si="26"/>
        <v>0</v>
      </c>
      <c r="U36">
        <f t="shared" si="27"/>
        <v>0</v>
      </c>
      <c r="V36">
        <f t="shared" si="28"/>
        <v>0</v>
      </c>
      <c r="W36">
        <f t="shared" si="29"/>
        <v>0</v>
      </c>
      <c r="X36">
        <f t="shared" si="30"/>
        <v>0</v>
      </c>
      <c r="Y36">
        <f t="shared" si="31"/>
        <v>0</v>
      </c>
      <c r="AA36">
        <v>43077426</v>
      </c>
      <c r="AB36">
        <f t="shared" si="32"/>
        <v>71.67</v>
      </c>
      <c r="AC36">
        <f t="shared" si="55"/>
        <v>71.67</v>
      </c>
      <c r="AD36">
        <f>ROUND((((ET36)-(EU36))+AE36),2)</f>
        <v>0</v>
      </c>
      <c r="AE36">
        <f t="shared" si="56"/>
        <v>0</v>
      </c>
      <c r="AF36">
        <f t="shared" si="56"/>
        <v>0</v>
      </c>
      <c r="AG36">
        <f t="shared" si="33"/>
        <v>0</v>
      </c>
      <c r="AH36">
        <f t="shared" si="57"/>
        <v>0</v>
      </c>
      <c r="AI36">
        <f t="shared" si="57"/>
        <v>0</v>
      </c>
      <c r="AJ36">
        <f t="shared" si="34"/>
        <v>0</v>
      </c>
      <c r="AK36">
        <v>71.67</v>
      </c>
      <c r="AL36">
        <v>71.67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1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1</v>
      </c>
      <c r="BJ36" t="s">
        <v>3</v>
      </c>
      <c r="BM36">
        <v>1100</v>
      </c>
      <c r="BN36">
        <v>0</v>
      </c>
      <c r="BO36" t="s">
        <v>3</v>
      </c>
      <c r="BP36">
        <v>0</v>
      </c>
      <c r="BQ36">
        <v>8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0</v>
      </c>
      <c r="CA36">
        <v>0</v>
      </c>
      <c r="CB36" t="s">
        <v>3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5"/>
        <v>5446.92</v>
      </c>
      <c r="CQ36">
        <f t="shared" si="36"/>
        <v>71.67</v>
      </c>
      <c r="CR36">
        <f t="shared" si="37"/>
        <v>0</v>
      </c>
      <c r="CS36">
        <f t="shared" si="38"/>
        <v>0</v>
      </c>
      <c r="CT36">
        <f t="shared" si="39"/>
        <v>0</v>
      </c>
      <c r="CU36">
        <f t="shared" si="40"/>
        <v>0</v>
      </c>
      <c r="CV36">
        <f t="shared" si="41"/>
        <v>0</v>
      </c>
      <c r="CW36">
        <f t="shared" si="42"/>
        <v>0</v>
      </c>
      <c r="CX36">
        <f t="shared" si="43"/>
        <v>0</v>
      </c>
      <c r="CY36">
        <f t="shared" si="44"/>
        <v>0</v>
      </c>
      <c r="CZ36">
        <f t="shared" si="45"/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1010</v>
      </c>
      <c r="DV36" t="s">
        <v>72</v>
      </c>
      <c r="DW36" t="s">
        <v>72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43005718</v>
      </c>
      <c r="EF36">
        <v>8</v>
      </c>
      <c r="EG36" t="s">
        <v>53</v>
      </c>
      <c r="EH36">
        <v>0</v>
      </c>
      <c r="EI36" t="s">
        <v>3</v>
      </c>
      <c r="EJ36">
        <v>1</v>
      </c>
      <c r="EK36">
        <v>1100</v>
      </c>
      <c r="EL36" t="s">
        <v>54</v>
      </c>
      <c r="EM36" t="s">
        <v>55</v>
      </c>
      <c r="EO36" t="s">
        <v>3</v>
      </c>
      <c r="EQ36">
        <v>0</v>
      </c>
      <c r="ER36">
        <v>71.67</v>
      </c>
      <c r="ES36">
        <v>71.67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5</v>
      </c>
      <c r="FC36">
        <v>1</v>
      </c>
      <c r="FD36">
        <v>18</v>
      </c>
      <c r="FF36">
        <v>86</v>
      </c>
      <c r="FQ36">
        <v>0</v>
      </c>
      <c r="FR36">
        <f t="shared" si="46"/>
        <v>0</v>
      </c>
      <c r="FS36">
        <v>0</v>
      </c>
      <c r="FX36">
        <v>0</v>
      </c>
      <c r="FY36">
        <v>0</v>
      </c>
      <c r="GA36" t="s">
        <v>73</v>
      </c>
      <c r="GD36">
        <v>1</v>
      </c>
      <c r="GF36">
        <v>1880205662</v>
      </c>
      <c r="GG36">
        <v>2</v>
      </c>
      <c r="GH36">
        <v>3</v>
      </c>
      <c r="GI36">
        <v>-2</v>
      </c>
      <c r="GJ36">
        <v>0</v>
      </c>
      <c r="GK36">
        <v>0</v>
      </c>
      <c r="GL36">
        <f t="shared" si="47"/>
        <v>0</v>
      </c>
      <c r="GM36">
        <f t="shared" si="48"/>
        <v>5446.92</v>
      </c>
      <c r="GN36">
        <f t="shared" si="49"/>
        <v>5446.92</v>
      </c>
      <c r="GO36">
        <f t="shared" si="50"/>
        <v>0</v>
      </c>
      <c r="GP36">
        <f t="shared" si="51"/>
        <v>0</v>
      </c>
      <c r="GR36">
        <v>1</v>
      </c>
      <c r="GS36">
        <v>1</v>
      </c>
      <c r="GT36">
        <v>0</v>
      </c>
      <c r="GU36" t="s">
        <v>3</v>
      </c>
      <c r="GV36">
        <f t="shared" si="52"/>
        <v>0</v>
      </c>
      <c r="GW36">
        <v>1</v>
      </c>
      <c r="GX36">
        <f t="shared" si="53"/>
        <v>0</v>
      </c>
      <c r="HA36">
        <v>0</v>
      </c>
      <c r="HB36">
        <v>0</v>
      </c>
      <c r="HC36">
        <f t="shared" si="54"/>
        <v>0</v>
      </c>
      <c r="HE36" t="s">
        <v>57</v>
      </c>
      <c r="HF36" t="s">
        <v>57</v>
      </c>
      <c r="HM36" t="s">
        <v>3</v>
      </c>
      <c r="HN36" t="s">
        <v>3</v>
      </c>
      <c r="HO36" t="s">
        <v>3</v>
      </c>
      <c r="HP36" t="s">
        <v>3</v>
      </c>
      <c r="HQ36" t="s">
        <v>3</v>
      </c>
      <c r="IK36">
        <v>0</v>
      </c>
    </row>
    <row r="37" spans="1:245">
      <c r="A37">
        <v>17</v>
      </c>
      <c r="B37">
        <v>1</v>
      </c>
      <c r="E37" t="s">
        <v>74</v>
      </c>
      <c r="F37" t="s">
        <v>50</v>
      </c>
      <c r="G37" t="s">
        <v>75</v>
      </c>
      <c r="H37" t="s">
        <v>72</v>
      </c>
      <c r="I37">
        <v>300</v>
      </c>
      <c r="J37">
        <v>0</v>
      </c>
      <c r="K37">
        <v>300</v>
      </c>
      <c r="O37">
        <f t="shared" si="21"/>
        <v>726</v>
      </c>
      <c r="P37">
        <f t="shared" si="22"/>
        <v>726</v>
      </c>
      <c r="Q37">
        <f t="shared" si="23"/>
        <v>0</v>
      </c>
      <c r="R37">
        <f t="shared" si="24"/>
        <v>0</v>
      </c>
      <c r="S37">
        <f t="shared" si="25"/>
        <v>0</v>
      </c>
      <c r="T37">
        <f t="shared" si="26"/>
        <v>0</v>
      </c>
      <c r="U37">
        <f t="shared" si="27"/>
        <v>0</v>
      </c>
      <c r="V37">
        <f t="shared" si="28"/>
        <v>0</v>
      </c>
      <c r="W37">
        <f t="shared" si="29"/>
        <v>0</v>
      </c>
      <c r="X37">
        <f t="shared" si="30"/>
        <v>0</v>
      </c>
      <c r="Y37">
        <f t="shared" si="31"/>
        <v>0</v>
      </c>
      <c r="AA37">
        <v>43077426</v>
      </c>
      <c r="AB37">
        <f t="shared" si="32"/>
        <v>2.42</v>
      </c>
      <c r="AC37">
        <f t="shared" si="55"/>
        <v>2.42</v>
      </c>
      <c r="AD37">
        <f>ROUND((((ET37)-(EU37))+AE37),2)</f>
        <v>0</v>
      </c>
      <c r="AE37">
        <f t="shared" si="56"/>
        <v>0</v>
      </c>
      <c r="AF37">
        <f t="shared" si="56"/>
        <v>0</v>
      </c>
      <c r="AG37">
        <f t="shared" si="33"/>
        <v>0</v>
      </c>
      <c r="AH37">
        <f t="shared" si="57"/>
        <v>0</v>
      </c>
      <c r="AI37">
        <f t="shared" si="57"/>
        <v>0</v>
      </c>
      <c r="AJ37">
        <f t="shared" si="34"/>
        <v>0</v>
      </c>
      <c r="AK37">
        <v>2.42</v>
      </c>
      <c r="AL37">
        <v>2.42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1</v>
      </c>
      <c r="BJ37" t="s">
        <v>3</v>
      </c>
      <c r="BM37">
        <v>1100</v>
      </c>
      <c r="BN37">
        <v>0</v>
      </c>
      <c r="BO37" t="s">
        <v>3</v>
      </c>
      <c r="BP37">
        <v>0</v>
      </c>
      <c r="BQ37">
        <v>8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0</v>
      </c>
      <c r="CA37">
        <v>0</v>
      </c>
      <c r="CB37" t="s">
        <v>3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5"/>
        <v>726</v>
      </c>
      <c r="CQ37">
        <f t="shared" si="36"/>
        <v>2.42</v>
      </c>
      <c r="CR37">
        <f t="shared" si="37"/>
        <v>0</v>
      </c>
      <c r="CS37">
        <f t="shared" si="38"/>
        <v>0</v>
      </c>
      <c r="CT37">
        <f t="shared" si="39"/>
        <v>0</v>
      </c>
      <c r="CU37">
        <f t="shared" si="40"/>
        <v>0</v>
      </c>
      <c r="CV37">
        <f t="shared" si="41"/>
        <v>0</v>
      </c>
      <c r="CW37">
        <f t="shared" si="42"/>
        <v>0</v>
      </c>
      <c r="CX37">
        <f t="shared" si="43"/>
        <v>0</v>
      </c>
      <c r="CY37">
        <f t="shared" si="44"/>
        <v>0</v>
      </c>
      <c r="CZ37">
        <f t="shared" si="45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1010</v>
      </c>
      <c r="DV37" t="s">
        <v>72</v>
      </c>
      <c r="DW37" t="s">
        <v>72</v>
      </c>
      <c r="DX37">
        <v>1</v>
      </c>
      <c r="DZ37" t="s">
        <v>3</v>
      </c>
      <c r="EA37" t="s">
        <v>3</v>
      </c>
      <c r="EB37" t="s">
        <v>3</v>
      </c>
      <c r="EC37" t="s">
        <v>3</v>
      </c>
      <c r="EE37">
        <v>43005718</v>
      </c>
      <c r="EF37">
        <v>8</v>
      </c>
      <c r="EG37" t="s">
        <v>53</v>
      </c>
      <c r="EH37">
        <v>0</v>
      </c>
      <c r="EI37" t="s">
        <v>3</v>
      </c>
      <c r="EJ37">
        <v>1</v>
      </c>
      <c r="EK37">
        <v>1100</v>
      </c>
      <c r="EL37" t="s">
        <v>54</v>
      </c>
      <c r="EM37" t="s">
        <v>55</v>
      </c>
      <c r="EO37" t="s">
        <v>3</v>
      </c>
      <c r="EQ37">
        <v>0</v>
      </c>
      <c r="ER37">
        <v>2.42</v>
      </c>
      <c r="ES37">
        <v>2.42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5</v>
      </c>
      <c r="FC37">
        <v>1</v>
      </c>
      <c r="FD37">
        <v>18</v>
      </c>
      <c r="FF37">
        <v>2.9</v>
      </c>
      <c r="FQ37">
        <v>0</v>
      </c>
      <c r="FR37">
        <f t="shared" si="46"/>
        <v>0</v>
      </c>
      <c r="FS37">
        <v>0</v>
      </c>
      <c r="FX37">
        <v>0</v>
      </c>
      <c r="FY37">
        <v>0</v>
      </c>
      <c r="GA37" t="s">
        <v>76</v>
      </c>
      <c r="GD37">
        <v>1</v>
      </c>
      <c r="GF37">
        <v>1564857200</v>
      </c>
      <c r="GG37">
        <v>2</v>
      </c>
      <c r="GH37">
        <v>3</v>
      </c>
      <c r="GI37">
        <v>-2</v>
      </c>
      <c r="GJ37">
        <v>0</v>
      </c>
      <c r="GK37">
        <v>0</v>
      </c>
      <c r="GL37">
        <f t="shared" si="47"/>
        <v>0</v>
      </c>
      <c r="GM37">
        <f t="shared" si="48"/>
        <v>726</v>
      </c>
      <c r="GN37">
        <f t="shared" si="49"/>
        <v>726</v>
      </c>
      <c r="GO37">
        <f t="shared" si="50"/>
        <v>0</v>
      </c>
      <c r="GP37">
        <f t="shared" si="51"/>
        <v>0</v>
      </c>
      <c r="GR37">
        <v>1</v>
      </c>
      <c r="GS37">
        <v>1</v>
      </c>
      <c r="GT37">
        <v>0</v>
      </c>
      <c r="GU37" t="s">
        <v>3</v>
      </c>
      <c r="GV37">
        <f t="shared" si="52"/>
        <v>0</v>
      </c>
      <c r="GW37">
        <v>1</v>
      </c>
      <c r="GX37">
        <f t="shared" si="53"/>
        <v>0</v>
      </c>
      <c r="HA37">
        <v>0</v>
      </c>
      <c r="HB37">
        <v>0</v>
      </c>
      <c r="HC37">
        <f t="shared" si="54"/>
        <v>0</v>
      </c>
      <c r="HE37" t="s">
        <v>57</v>
      </c>
      <c r="HF37" t="s">
        <v>57</v>
      </c>
      <c r="HM37" t="s">
        <v>3</v>
      </c>
      <c r="HN37" t="s">
        <v>3</v>
      </c>
      <c r="HO37" t="s">
        <v>3</v>
      </c>
      <c r="HP37" t="s">
        <v>3</v>
      </c>
      <c r="HQ37" t="s">
        <v>3</v>
      </c>
      <c r="IK37">
        <v>0</v>
      </c>
    </row>
    <row r="38" spans="1:245">
      <c r="A38">
        <v>17</v>
      </c>
      <c r="B38">
        <v>1</v>
      </c>
      <c r="E38" t="s">
        <v>77</v>
      </c>
      <c r="F38" t="s">
        <v>50</v>
      </c>
      <c r="G38" t="s">
        <v>78</v>
      </c>
      <c r="H38" t="s">
        <v>72</v>
      </c>
      <c r="I38">
        <v>300</v>
      </c>
      <c r="J38">
        <v>0</v>
      </c>
      <c r="K38">
        <v>300</v>
      </c>
      <c r="O38">
        <f t="shared" si="21"/>
        <v>726</v>
      </c>
      <c r="P38">
        <f t="shared" si="22"/>
        <v>726</v>
      </c>
      <c r="Q38">
        <f t="shared" si="23"/>
        <v>0</v>
      </c>
      <c r="R38">
        <f t="shared" si="24"/>
        <v>0</v>
      </c>
      <c r="S38">
        <f t="shared" si="25"/>
        <v>0</v>
      </c>
      <c r="T38">
        <f t="shared" si="26"/>
        <v>0</v>
      </c>
      <c r="U38">
        <f t="shared" si="27"/>
        <v>0</v>
      </c>
      <c r="V38">
        <f t="shared" si="28"/>
        <v>0</v>
      </c>
      <c r="W38">
        <f t="shared" si="29"/>
        <v>0</v>
      </c>
      <c r="X38">
        <f t="shared" si="30"/>
        <v>0</v>
      </c>
      <c r="Y38">
        <f t="shared" si="31"/>
        <v>0</v>
      </c>
      <c r="AA38">
        <v>43077426</v>
      </c>
      <c r="AB38">
        <f t="shared" si="32"/>
        <v>2.42</v>
      </c>
      <c r="AC38">
        <f t="shared" si="55"/>
        <v>2.42</v>
      </c>
      <c r="AD38">
        <f>ROUND((((ET38)-(EU38))+AE38),2)</f>
        <v>0</v>
      </c>
      <c r="AE38">
        <f t="shared" si="56"/>
        <v>0</v>
      </c>
      <c r="AF38">
        <f t="shared" si="56"/>
        <v>0</v>
      </c>
      <c r="AG38">
        <f t="shared" si="33"/>
        <v>0</v>
      </c>
      <c r="AH38">
        <f t="shared" si="57"/>
        <v>0</v>
      </c>
      <c r="AI38">
        <f t="shared" si="57"/>
        <v>0</v>
      </c>
      <c r="AJ38">
        <f t="shared" si="34"/>
        <v>0</v>
      </c>
      <c r="AK38">
        <v>2.42</v>
      </c>
      <c r="AL38">
        <v>2.42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1</v>
      </c>
      <c r="AW38">
        <v>1</v>
      </c>
      <c r="AZ38">
        <v>1</v>
      </c>
      <c r="BA38">
        <v>1</v>
      </c>
      <c r="BB38">
        <v>1</v>
      </c>
      <c r="BC38">
        <v>1</v>
      </c>
      <c r="BD38" t="s">
        <v>3</v>
      </c>
      <c r="BE38" t="s">
        <v>3</v>
      </c>
      <c r="BF38" t="s">
        <v>3</v>
      </c>
      <c r="BG38" t="s">
        <v>3</v>
      </c>
      <c r="BH38">
        <v>3</v>
      </c>
      <c r="BI38">
        <v>1</v>
      </c>
      <c r="BJ38" t="s">
        <v>3</v>
      </c>
      <c r="BM38">
        <v>1100</v>
      </c>
      <c r="BN38">
        <v>0</v>
      </c>
      <c r="BO38" t="s">
        <v>3</v>
      </c>
      <c r="BP38">
        <v>0</v>
      </c>
      <c r="BQ38">
        <v>8</v>
      </c>
      <c r="BR38">
        <v>0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0</v>
      </c>
      <c r="CA38">
        <v>0</v>
      </c>
      <c r="CB38" t="s">
        <v>3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35"/>
        <v>726</v>
      </c>
      <c r="CQ38">
        <f t="shared" si="36"/>
        <v>2.42</v>
      </c>
      <c r="CR38">
        <f t="shared" si="37"/>
        <v>0</v>
      </c>
      <c r="CS38">
        <f t="shared" si="38"/>
        <v>0</v>
      </c>
      <c r="CT38">
        <f t="shared" si="39"/>
        <v>0</v>
      </c>
      <c r="CU38">
        <f t="shared" si="40"/>
        <v>0</v>
      </c>
      <c r="CV38">
        <f t="shared" si="41"/>
        <v>0</v>
      </c>
      <c r="CW38">
        <f t="shared" si="42"/>
        <v>0</v>
      </c>
      <c r="CX38">
        <f t="shared" si="43"/>
        <v>0</v>
      </c>
      <c r="CY38">
        <f t="shared" si="44"/>
        <v>0</v>
      </c>
      <c r="CZ38">
        <f t="shared" si="45"/>
        <v>0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1010</v>
      </c>
      <c r="DV38" t="s">
        <v>72</v>
      </c>
      <c r="DW38" t="s">
        <v>72</v>
      </c>
      <c r="DX38">
        <v>1</v>
      </c>
      <c r="DZ38" t="s">
        <v>3</v>
      </c>
      <c r="EA38" t="s">
        <v>3</v>
      </c>
      <c r="EB38" t="s">
        <v>3</v>
      </c>
      <c r="EC38" t="s">
        <v>3</v>
      </c>
      <c r="EE38">
        <v>43005718</v>
      </c>
      <c r="EF38">
        <v>8</v>
      </c>
      <c r="EG38" t="s">
        <v>53</v>
      </c>
      <c r="EH38">
        <v>0</v>
      </c>
      <c r="EI38" t="s">
        <v>3</v>
      </c>
      <c r="EJ38">
        <v>1</v>
      </c>
      <c r="EK38">
        <v>1100</v>
      </c>
      <c r="EL38" t="s">
        <v>54</v>
      </c>
      <c r="EM38" t="s">
        <v>55</v>
      </c>
      <c r="EO38" t="s">
        <v>3</v>
      </c>
      <c r="EQ38">
        <v>0</v>
      </c>
      <c r="ER38">
        <v>2.42</v>
      </c>
      <c r="ES38">
        <v>2.42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5</v>
      </c>
      <c r="FC38">
        <v>1</v>
      </c>
      <c r="FD38">
        <v>18</v>
      </c>
      <c r="FF38">
        <v>2.9</v>
      </c>
      <c r="FQ38">
        <v>0</v>
      </c>
      <c r="FR38">
        <f t="shared" si="46"/>
        <v>0</v>
      </c>
      <c r="FS38">
        <v>0</v>
      </c>
      <c r="FX38">
        <v>0</v>
      </c>
      <c r="FY38">
        <v>0</v>
      </c>
      <c r="GA38" t="s">
        <v>76</v>
      </c>
      <c r="GD38">
        <v>1</v>
      </c>
      <c r="GF38">
        <v>1039081420</v>
      </c>
      <c r="GG38">
        <v>2</v>
      </c>
      <c r="GH38">
        <v>3</v>
      </c>
      <c r="GI38">
        <v>-2</v>
      </c>
      <c r="GJ38">
        <v>0</v>
      </c>
      <c r="GK38">
        <v>0</v>
      </c>
      <c r="GL38">
        <f t="shared" si="47"/>
        <v>0</v>
      </c>
      <c r="GM38">
        <f t="shared" si="48"/>
        <v>726</v>
      </c>
      <c r="GN38">
        <f t="shared" si="49"/>
        <v>726</v>
      </c>
      <c r="GO38">
        <f t="shared" si="50"/>
        <v>0</v>
      </c>
      <c r="GP38">
        <f t="shared" si="51"/>
        <v>0</v>
      </c>
      <c r="GR38">
        <v>1</v>
      </c>
      <c r="GS38">
        <v>1</v>
      </c>
      <c r="GT38">
        <v>0</v>
      </c>
      <c r="GU38" t="s">
        <v>3</v>
      </c>
      <c r="GV38">
        <f t="shared" si="52"/>
        <v>0</v>
      </c>
      <c r="GW38">
        <v>1</v>
      </c>
      <c r="GX38">
        <f t="shared" si="53"/>
        <v>0</v>
      </c>
      <c r="HA38">
        <v>0</v>
      </c>
      <c r="HB38">
        <v>0</v>
      </c>
      <c r="HC38">
        <f t="shared" si="54"/>
        <v>0</v>
      </c>
      <c r="HE38" t="s">
        <v>57</v>
      </c>
      <c r="HF38" t="s">
        <v>57</v>
      </c>
      <c r="HM38" t="s">
        <v>3</v>
      </c>
      <c r="HN38" t="s">
        <v>3</v>
      </c>
      <c r="HO38" t="s">
        <v>3</v>
      </c>
      <c r="HP38" t="s">
        <v>3</v>
      </c>
      <c r="HQ38" t="s">
        <v>3</v>
      </c>
      <c r="IK38">
        <v>0</v>
      </c>
    </row>
    <row r="39" spans="1:245">
      <c r="A39">
        <v>17</v>
      </c>
      <c r="B39">
        <v>1</v>
      </c>
      <c r="C39">
        <f>ROW(SmtRes!A58)</f>
        <v>58</v>
      </c>
      <c r="D39">
        <f>ROW(EtalonRes!A58)</f>
        <v>58</v>
      </c>
      <c r="E39" t="s">
        <v>79</v>
      </c>
      <c r="F39" t="s">
        <v>80</v>
      </c>
      <c r="G39" t="s">
        <v>81</v>
      </c>
      <c r="H39" t="s">
        <v>25</v>
      </c>
      <c r="I39">
        <f>ROUND(30/100,9)</f>
        <v>0.3</v>
      </c>
      <c r="J39">
        <v>0</v>
      </c>
      <c r="K39">
        <f>ROUND(30/100,9)</f>
        <v>0.3</v>
      </c>
      <c r="O39">
        <f t="shared" si="21"/>
        <v>2100.7600000000002</v>
      </c>
      <c r="P39">
        <f t="shared" si="22"/>
        <v>952.45</v>
      </c>
      <c r="Q39">
        <f t="shared" si="23"/>
        <v>406.14</v>
      </c>
      <c r="R39">
        <f t="shared" si="24"/>
        <v>195.56</v>
      </c>
      <c r="S39">
        <f t="shared" si="25"/>
        <v>742.17</v>
      </c>
      <c r="T39">
        <f t="shared" si="26"/>
        <v>0</v>
      </c>
      <c r="U39">
        <f t="shared" si="27"/>
        <v>2.9531999999999998</v>
      </c>
      <c r="V39">
        <f t="shared" si="28"/>
        <v>0.74864999999999993</v>
      </c>
      <c r="W39">
        <f t="shared" si="29"/>
        <v>0</v>
      </c>
      <c r="X39">
        <f t="shared" si="30"/>
        <v>890.84</v>
      </c>
      <c r="Y39">
        <f t="shared" si="31"/>
        <v>468.87</v>
      </c>
      <c r="AA39">
        <v>43077426</v>
      </c>
      <c r="AB39">
        <f t="shared" si="32"/>
        <v>618.61</v>
      </c>
      <c r="AC39">
        <f t="shared" si="55"/>
        <v>417.74</v>
      </c>
      <c r="AD39">
        <f>ROUND(((((ET39*1.15))-((EU39*1.15)))+AE39),2)</f>
        <v>114.34</v>
      </c>
      <c r="AE39">
        <f>ROUND(((EU39*1.15)),2)</f>
        <v>22.8</v>
      </c>
      <c r="AF39">
        <f>ROUND(((EV39*1.15)),2)</f>
        <v>86.53</v>
      </c>
      <c r="AG39">
        <f t="shared" si="33"/>
        <v>0</v>
      </c>
      <c r="AH39">
        <f>((EW39*1.15))</f>
        <v>9.8439999999999994</v>
      </c>
      <c r="AI39">
        <f>((EX39*1.15))</f>
        <v>2.4954999999999998</v>
      </c>
      <c r="AJ39">
        <f t="shared" si="34"/>
        <v>0</v>
      </c>
      <c r="AK39">
        <v>592.41</v>
      </c>
      <c r="AL39">
        <v>417.74</v>
      </c>
      <c r="AM39">
        <v>99.43</v>
      </c>
      <c r="AN39">
        <v>19.829999999999998</v>
      </c>
      <c r="AO39">
        <v>75.239999999999995</v>
      </c>
      <c r="AP39">
        <v>0</v>
      </c>
      <c r="AQ39">
        <v>8.56</v>
      </c>
      <c r="AR39">
        <v>2.17</v>
      </c>
      <c r="AS39">
        <v>0</v>
      </c>
      <c r="AT39">
        <v>95</v>
      </c>
      <c r="AU39">
        <v>50</v>
      </c>
      <c r="AV39">
        <v>1</v>
      </c>
      <c r="AW39">
        <v>1</v>
      </c>
      <c r="AZ39">
        <v>1</v>
      </c>
      <c r="BA39">
        <v>28.59</v>
      </c>
      <c r="BB39">
        <v>11.84</v>
      </c>
      <c r="BC39">
        <v>7.6</v>
      </c>
      <c r="BD39" t="s">
        <v>3</v>
      </c>
      <c r="BE39" t="s">
        <v>3</v>
      </c>
      <c r="BF39" t="s">
        <v>3</v>
      </c>
      <c r="BG39" t="s">
        <v>3</v>
      </c>
      <c r="BH39">
        <v>0</v>
      </c>
      <c r="BI39">
        <v>2</v>
      </c>
      <c r="BJ39" t="s">
        <v>82</v>
      </c>
      <c r="BM39">
        <v>108001</v>
      </c>
      <c r="BN39">
        <v>0</v>
      </c>
      <c r="BO39" t="s">
        <v>80</v>
      </c>
      <c r="BP39">
        <v>1</v>
      </c>
      <c r="BQ39">
        <v>3</v>
      </c>
      <c r="BR39">
        <v>0</v>
      </c>
      <c r="BS39">
        <v>28.59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97</v>
      </c>
      <c r="CA39">
        <v>51</v>
      </c>
      <c r="CB39" t="s">
        <v>3</v>
      </c>
      <c r="CE39">
        <v>0</v>
      </c>
      <c r="CF39">
        <v>0</v>
      </c>
      <c r="CG39">
        <v>0</v>
      </c>
      <c r="CM39">
        <v>0</v>
      </c>
      <c r="CN39" t="s">
        <v>564</v>
      </c>
      <c r="CO39">
        <v>0</v>
      </c>
      <c r="CP39">
        <f t="shared" si="35"/>
        <v>2100.7600000000002</v>
      </c>
      <c r="CQ39">
        <f t="shared" si="36"/>
        <v>3174.8240000000001</v>
      </c>
      <c r="CR39">
        <f t="shared" si="37"/>
        <v>1353.7855999999999</v>
      </c>
      <c r="CS39">
        <f t="shared" si="38"/>
        <v>651.85199999999998</v>
      </c>
      <c r="CT39">
        <f t="shared" si="39"/>
        <v>2473.8926999999999</v>
      </c>
      <c r="CU39">
        <f t="shared" si="40"/>
        <v>0</v>
      </c>
      <c r="CV39">
        <f t="shared" si="41"/>
        <v>9.8439999999999994</v>
      </c>
      <c r="CW39">
        <f t="shared" si="42"/>
        <v>2.4954999999999998</v>
      </c>
      <c r="CX39">
        <f t="shared" si="43"/>
        <v>0</v>
      </c>
      <c r="CY39">
        <f t="shared" si="44"/>
        <v>890.84350000000006</v>
      </c>
      <c r="CZ39">
        <f t="shared" si="45"/>
        <v>468.86500000000001</v>
      </c>
      <c r="DC39" t="s">
        <v>3</v>
      </c>
      <c r="DD39" t="s">
        <v>3</v>
      </c>
      <c r="DE39" t="s">
        <v>28</v>
      </c>
      <c r="DF39" t="s">
        <v>28</v>
      </c>
      <c r="DG39" t="s">
        <v>28</v>
      </c>
      <c r="DH39" t="s">
        <v>3</v>
      </c>
      <c r="DI39" t="s">
        <v>28</v>
      </c>
      <c r="DJ39" t="s">
        <v>28</v>
      </c>
      <c r="DK39" t="s">
        <v>3</v>
      </c>
      <c r="DL39" t="s">
        <v>29</v>
      </c>
      <c r="DM39" t="s">
        <v>30</v>
      </c>
      <c r="DN39">
        <v>0</v>
      </c>
      <c r="DO39">
        <v>0</v>
      </c>
      <c r="DP39">
        <v>1</v>
      </c>
      <c r="DQ39">
        <v>1</v>
      </c>
      <c r="DU39">
        <v>1003</v>
      </c>
      <c r="DV39" t="s">
        <v>25</v>
      </c>
      <c r="DW39" t="s">
        <v>25</v>
      </c>
      <c r="DX39">
        <v>100</v>
      </c>
      <c r="DZ39" t="s">
        <v>3</v>
      </c>
      <c r="EA39" t="s">
        <v>3</v>
      </c>
      <c r="EB39" t="s">
        <v>3</v>
      </c>
      <c r="EC39" t="s">
        <v>3</v>
      </c>
      <c r="EE39">
        <v>43005296</v>
      </c>
      <c r="EF39">
        <v>3</v>
      </c>
      <c r="EG39" t="s">
        <v>31</v>
      </c>
      <c r="EH39">
        <v>0</v>
      </c>
      <c r="EI39" t="s">
        <v>3</v>
      </c>
      <c r="EJ39">
        <v>2</v>
      </c>
      <c r="EK39">
        <v>108001</v>
      </c>
      <c r="EL39" t="s">
        <v>32</v>
      </c>
      <c r="EM39" t="s">
        <v>33</v>
      </c>
      <c r="EO39" t="s">
        <v>66</v>
      </c>
      <c r="EQ39">
        <v>0</v>
      </c>
      <c r="ER39">
        <v>592.41</v>
      </c>
      <c r="ES39">
        <v>417.74</v>
      </c>
      <c r="ET39">
        <v>99.43</v>
      </c>
      <c r="EU39">
        <v>19.829999999999998</v>
      </c>
      <c r="EV39">
        <v>75.239999999999995</v>
      </c>
      <c r="EW39">
        <v>8.56</v>
      </c>
      <c r="EX39">
        <v>2.17</v>
      </c>
      <c r="EY39">
        <v>0</v>
      </c>
      <c r="FQ39">
        <v>0</v>
      </c>
      <c r="FR39">
        <f t="shared" si="46"/>
        <v>0</v>
      </c>
      <c r="FS39">
        <v>0</v>
      </c>
      <c r="FX39">
        <v>95</v>
      </c>
      <c r="FY39">
        <v>50</v>
      </c>
      <c r="GA39" t="s">
        <v>3</v>
      </c>
      <c r="GD39">
        <v>1</v>
      </c>
      <c r="GF39">
        <v>695749214</v>
      </c>
      <c r="GG39">
        <v>2</v>
      </c>
      <c r="GH39">
        <v>1</v>
      </c>
      <c r="GI39">
        <v>2</v>
      </c>
      <c r="GJ39">
        <v>0</v>
      </c>
      <c r="GK39">
        <v>0</v>
      </c>
      <c r="GL39">
        <f t="shared" si="47"/>
        <v>0</v>
      </c>
      <c r="GM39">
        <f t="shared" si="48"/>
        <v>3460.47</v>
      </c>
      <c r="GN39">
        <f t="shared" si="49"/>
        <v>0</v>
      </c>
      <c r="GO39">
        <f t="shared" si="50"/>
        <v>3460.47</v>
      </c>
      <c r="GP39">
        <f t="shared" si="51"/>
        <v>0</v>
      </c>
      <c r="GR39">
        <v>0</v>
      </c>
      <c r="GS39">
        <v>3</v>
      </c>
      <c r="GT39">
        <v>0</v>
      </c>
      <c r="GU39" t="s">
        <v>3</v>
      </c>
      <c r="GV39">
        <f t="shared" si="52"/>
        <v>0</v>
      </c>
      <c r="GW39">
        <v>1</v>
      </c>
      <c r="GX39">
        <f t="shared" si="53"/>
        <v>0</v>
      </c>
      <c r="HA39">
        <v>0</v>
      </c>
      <c r="HB39">
        <v>0</v>
      </c>
      <c r="HC39">
        <f t="shared" si="54"/>
        <v>0</v>
      </c>
      <c r="HE39" t="s">
        <v>3</v>
      </c>
      <c r="HF39" t="s">
        <v>3</v>
      </c>
      <c r="HM39" t="s">
        <v>3</v>
      </c>
      <c r="HN39" t="s">
        <v>35</v>
      </c>
      <c r="HO39" t="s">
        <v>36</v>
      </c>
      <c r="HP39" t="s">
        <v>32</v>
      </c>
      <c r="HQ39" t="s">
        <v>32</v>
      </c>
      <c r="IK39">
        <v>0</v>
      </c>
    </row>
    <row r="40" spans="1:245">
      <c r="A40">
        <v>17</v>
      </c>
      <c r="B40">
        <v>1</v>
      </c>
      <c r="E40" t="s">
        <v>83</v>
      </c>
      <c r="F40" t="s">
        <v>50</v>
      </c>
      <c r="G40" t="s">
        <v>84</v>
      </c>
      <c r="H40" t="s">
        <v>52</v>
      </c>
      <c r="I40">
        <v>30</v>
      </c>
      <c r="J40">
        <v>0</v>
      </c>
      <c r="K40">
        <v>30</v>
      </c>
      <c r="O40">
        <f t="shared" si="21"/>
        <v>18399.900000000001</v>
      </c>
      <c r="P40">
        <f t="shared" si="22"/>
        <v>18399.900000000001</v>
      </c>
      <c r="Q40">
        <f t="shared" si="23"/>
        <v>0</v>
      </c>
      <c r="R40">
        <f t="shared" si="24"/>
        <v>0</v>
      </c>
      <c r="S40">
        <f t="shared" si="25"/>
        <v>0</v>
      </c>
      <c r="T40">
        <f t="shared" si="26"/>
        <v>0</v>
      </c>
      <c r="U40">
        <f t="shared" si="27"/>
        <v>0</v>
      </c>
      <c r="V40">
        <f t="shared" si="28"/>
        <v>0</v>
      </c>
      <c r="W40">
        <f t="shared" si="29"/>
        <v>0</v>
      </c>
      <c r="X40">
        <f t="shared" si="30"/>
        <v>0</v>
      </c>
      <c r="Y40">
        <f t="shared" si="31"/>
        <v>0</v>
      </c>
      <c r="AA40">
        <v>43077426</v>
      </c>
      <c r="AB40">
        <f t="shared" si="32"/>
        <v>613.33000000000004</v>
      </c>
      <c r="AC40">
        <f t="shared" si="55"/>
        <v>613.33000000000004</v>
      </c>
      <c r="AD40">
        <f>ROUND((((ET40)-(EU40))+AE40),2)</f>
        <v>0</v>
      </c>
      <c r="AE40">
        <f t="shared" ref="AE40:AF43" si="58">ROUND((EU40),2)</f>
        <v>0</v>
      </c>
      <c r="AF40">
        <f t="shared" si="58"/>
        <v>0</v>
      </c>
      <c r="AG40">
        <f t="shared" si="33"/>
        <v>0</v>
      </c>
      <c r="AH40">
        <f t="shared" ref="AH40:AI43" si="59">(EW40)</f>
        <v>0</v>
      </c>
      <c r="AI40">
        <f t="shared" si="59"/>
        <v>0</v>
      </c>
      <c r="AJ40">
        <f t="shared" si="34"/>
        <v>0</v>
      </c>
      <c r="AK40">
        <v>613.33000000000004</v>
      </c>
      <c r="AL40">
        <v>613.33000000000004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1</v>
      </c>
      <c r="BD40" t="s">
        <v>3</v>
      </c>
      <c r="BE40" t="s">
        <v>3</v>
      </c>
      <c r="BF40" t="s">
        <v>3</v>
      </c>
      <c r="BG40" t="s">
        <v>3</v>
      </c>
      <c r="BH40">
        <v>3</v>
      </c>
      <c r="BI40">
        <v>1</v>
      </c>
      <c r="BJ40" t="s">
        <v>3</v>
      </c>
      <c r="BM40">
        <v>1100</v>
      </c>
      <c r="BN40">
        <v>0</v>
      </c>
      <c r="BO40" t="s">
        <v>3</v>
      </c>
      <c r="BP40">
        <v>0</v>
      </c>
      <c r="BQ40">
        <v>8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0</v>
      </c>
      <c r="CA40">
        <v>0</v>
      </c>
      <c r="CB40" t="s">
        <v>3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35"/>
        <v>18399.900000000001</v>
      </c>
      <c r="CQ40">
        <f t="shared" si="36"/>
        <v>613.33000000000004</v>
      </c>
      <c r="CR40">
        <f t="shared" si="37"/>
        <v>0</v>
      </c>
      <c r="CS40">
        <f t="shared" si="38"/>
        <v>0</v>
      </c>
      <c r="CT40">
        <f t="shared" si="39"/>
        <v>0</v>
      </c>
      <c r="CU40">
        <f t="shared" si="40"/>
        <v>0</v>
      </c>
      <c r="CV40">
        <f t="shared" si="41"/>
        <v>0</v>
      </c>
      <c r="CW40">
        <f t="shared" si="42"/>
        <v>0</v>
      </c>
      <c r="CX40">
        <f t="shared" si="43"/>
        <v>0</v>
      </c>
      <c r="CY40">
        <f t="shared" si="44"/>
        <v>0</v>
      </c>
      <c r="CZ40">
        <f t="shared" si="45"/>
        <v>0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1003</v>
      </c>
      <c r="DV40" t="s">
        <v>52</v>
      </c>
      <c r="DW40" t="s">
        <v>52</v>
      </c>
      <c r="DX40">
        <v>1</v>
      </c>
      <c r="DZ40" t="s">
        <v>3</v>
      </c>
      <c r="EA40" t="s">
        <v>3</v>
      </c>
      <c r="EB40" t="s">
        <v>3</v>
      </c>
      <c r="EC40" t="s">
        <v>3</v>
      </c>
      <c r="EE40">
        <v>43005718</v>
      </c>
      <c r="EF40">
        <v>8</v>
      </c>
      <c r="EG40" t="s">
        <v>53</v>
      </c>
      <c r="EH40">
        <v>0</v>
      </c>
      <c r="EI40" t="s">
        <v>3</v>
      </c>
      <c r="EJ40">
        <v>1</v>
      </c>
      <c r="EK40">
        <v>1100</v>
      </c>
      <c r="EL40" t="s">
        <v>54</v>
      </c>
      <c r="EM40" t="s">
        <v>55</v>
      </c>
      <c r="EO40" t="s">
        <v>3</v>
      </c>
      <c r="EQ40">
        <v>0</v>
      </c>
      <c r="ER40">
        <v>613.33000000000004</v>
      </c>
      <c r="ES40">
        <v>613.33000000000004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EZ40">
        <v>5</v>
      </c>
      <c r="FC40">
        <v>1</v>
      </c>
      <c r="FD40">
        <v>18</v>
      </c>
      <c r="FF40">
        <v>736</v>
      </c>
      <c r="FQ40">
        <v>0</v>
      </c>
      <c r="FR40">
        <f t="shared" si="46"/>
        <v>0</v>
      </c>
      <c r="FS40">
        <v>0</v>
      </c>
      <c r="FX40">
        <v>0</v>
      </c>
      <c r="FY40">
        <v>0</v>
      </c>
      <c r="GA40" t="s">
        <v>85</v>
      </c>
      <c r="GD40">
        <v>1</v>
      </c>
      <c r="GF40">
        <v>1481209061</v>
      </c>
      <c r="GG40">
        <v>2</v>
      </c>
      <c r="GH40">
        <v>3</v>
      </c>
      <c r="GI40">
        <v>-2</v>
      </c>
      <c r="GJ40">
        <v>0</v>
      </c>
      <c r="GK40">
        <v>0</v>
      </c>
      <c r="GL40">
        <f t="shared" si="47"/>
        <v>0</v>
      </c>
      <c r="GM40">
        <f t="shared" si="48"/>
        <v>18399.900000000001</v>
      </c>
      <c r="GN40">
        <f t="shared" si="49"/>
        <v>18399.900000000001</v>
      </c>
      <c r="GO40">
        <f t="shared" si="50"/>
        <v>0</v>
      </c>
      <c r="GP40">
        <f t="shared" si="51"/>
        <v>0</v>
      </c>
      <c r="GR40">
        <v>1</v>
      </c>
      <c r="GS40">
        <v>1</v>
      </c>
      <c r="GT40">
        <v>0</v>
      </c>
      <c r="GU40" t="s">
        <v>3</v>
      </c>
      <c r="GV40">
        <f t="shared" si="52"/>
        <v>0</v>
      </c>
      <c r="GW40">
        <v>1</v>
      </c>
      <c r="GX40">
        <f t="shared" si="53"/>
        <v>0</v>
      </c>
      <c r="HA40">
        <v>0</v>
      </c>
      <c r="HB40">
        <v>0</v>
      </c>
      <c r="HC40">
        <f t="shared" si="54"/>
        <v>0</v>
      </c>
      <c r="HE40" t="s">
        <v>57</v>
      </c>
      <c r="HF40" t="s">
        <v>57</v>
      </c>
      <c r="HM40" t="s">
        <v>3</v>
      </c>
      <c r="HN40" t="s">
        <v>3</v>
      </c>
      <c r="HO40" t="s">
        <v>3</v>
      </c>
      <c r="HP40" t="s">
        <v>3</v>
      </c>
      <c r="HQ40" t="s">
        <v>3</v>
      </c>
      <c r="IK40">
        <v>0</v>
      </c>
    </row>
    <row r="41" spans="1:245">
      <c r="A41">
        <v>17</v>
      </c>
      <c r="B41">
        <v>1</v>
      </c>
      <c r="E41" t="s">
        <v>86</v>
      </c>
      <c r="F41" t="s">
        <v>50</v>
      </c>
      <c r="G41" t="s">
        <v>87</v>
      </c>
      <c r="H41" t="s">
        <v>72</v>
      </c>
      <c r="I41">
        <v>76</v>
      </c>
      <c r="J41">
        <v>0</v>
      </c>
      <c r="K41">
        <v>76</v>
      </c>
      <c r="O41">
        <f t="shared" si="21"/>
        <v>1266.92</v>
      </c>
      <c r="P41">
        <f t="shared" si="22"/>
        <v>1266.92</v>
      </c>
      <c r="Q41">
        <f t="shared" si="23"/>
        <v>0</v>
      </c>
      <c r="R41">
        <f t="shared" si="24"/>
        <v>0</v>
      </c>
      <c r="S41">
        <f t="shared" si="25"/>
        <v>0</v>
      </c>
      <c r="T41">
        <f t="shared" si="26"/>
        <v>0</v>
      </c>
      <c r="U41">
        <f t="shared" si="27"/>
        <v>0</v>
      </c>
      <c r="V41">
        <f t="shared" si="28"/>
        <v>0</v>
      </c>
      <c r="W41">
        <f t="shared" si="29"/>
        <v>0</v>
      </c>
      <c r="X41">
        <f t="shared" si="30"/>
        <v>0</v>
      </c>
      <c r="Y41">
        <f t="shared" si="31"/>
        <v>0</v>
      </c>
      <c r="AA41">
        <v>43077426</v>
      </c>
      <c r="AB41">
        <f t="shared" si="32"/>
        <v>16.670000000000002</v>
      </c>
      <c r="AC41">
        <f t="shared" si="55"/>
        <v>16.670000000000002</v>
      </c>
      <c r="AD41">
        <f>ROUND((((ET41)-(EU41))+AE41),2)</f>
        <v>0</v>
      </c>
      <c r="AE41">
        <f t="shared" si="58"/>
        <v>0</v>
      </c>
      <c r="AF41">
        <f t="shared" si="58"/>
        <v>0</v>
      </c>
      <c r="AG41">
        <f t="shared" si="33"/>
        <v>0</v>
      </c>
      <c r="AH41">
        <f t="shared" si="59"/>
        <v>0</v>
      </c>
      <c r="AI41">
        <f t="shared" si="59"/>
        <v>0</v>
      </c>
      <c r="AJ41">
        <f t="shared" si="34"/>
        <v>0</v>
      </c>
      <c r="AK41">
        <v>16.670000000000002</v>
      </c>
      <c r="AL41">
        <v>16.670000000000002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1</v>
      </c>
      <c r="BD41" t="s">
        <v>3</v>
      </c>
      <c r="BE41" t="s">
        <v>3</v>
      </c>
      <c r="BF41" t="s">
        <v>3</v>
      </c>
      <c r="BG41" t="s">
        <v>3</v>
      </c>
      <c r="BH41">
        <v>3</v>
      </c>
      <c r="BI41">
        <v>1</v>
      </c>
      <c r="BJ41" t="s">
        <v>3</v>
      </c>
      <c r="BM41">
        <v>1100</v>
      </c>
      <c r="BN41">
        <v>0</v>
      </c>
      <c r="BO41" t="s">
        <v>3</v>
      </c>
      <c r="BP41">
        <v>0</v>
      </c>
      <c r="BQ41">
        <v>8</v>
      </c>
      <c r="BR41">
        <v>0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0</v>
      </c>
      <c r="CA41">
        <v>0</v>
      </c>
      <c r="CB41" t="s">
        <v>3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35"/>
        <v>1266.92</v>
      </c>
      <c r="CQ41">
        <f t="shared" si="36"/>
        <v>16.670000000000002</v>
      </c>
      <c r="CR41">
        <f t="shared" si="37"/>
        <v>0</v>
      </c>
      <c r="CS41">
        <f t="shared" si="38"/>
        <v>0</v>
      </c>
      <c r="CT41">
        <f t="shared" si="39"/>
        <v>0</v>
      </c>
      <c r="CU41">
        <f t="shared" si="40"/>
        <v>0</v>
      </c>
      <c r="CV41">
        <f t="shared" si="41"/>
        <v>0</v>
      </c>
      <c r="CW41">
        <f t="shared" si="42"/>
        <v>0</v>
      </c>
      <c r="CX41">
        <f t="shared" si="43"/>
        <v>0</v>
      </c>
      <c r="CY41">
        <f t="shared" si="44"/>
        <v>0</v>
      </c>
      <c r="CZ41">
        <f t="shared" si="45"/>
        <v>0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1010</v>
      </c>
      <c r="DV41" t="s">
        <v>72</v>
      </c>
      <c r="DW41" t="s">
        <v>72</v>
      </c>
      <c r="DX41">
        <v>1</v>
      </c>
      <c r="DZ41" t="s">
        <v>3</v>
      </c>
      <c r="EA41" t="s">
        <v>3</v>
      </c>
      <c r="EB41" t="s">
        <v>3</v>
      </c>
      <c r="EC41" t="s">
        <v>3</v>
      </c>
      <c r="EE41">
        <v>43005718</v>
      </c>
      <c r="EF41">
        <v>8</v>
      </c>
      <c r="EG41" t="s">
        <v>53</v>
      </c>
      <c r="EH41">
        <v>0</v>
      </c>
      <c r="EI41" t="s">
        <v>3</v>
      </c>
      <c r="EJ41">
        <v>1</v>
      </c>
      <c r="EK41">
        <v>1100</v>
      </c>
      <c r="EL41" t="s">
        <v>54</v>
      </c>
      <c r="EM41" t="s">
        <v>55</v>
      </c>
      <c r="EO41" t="s">
        <v>3</v>
      </c>
      <c r="EQ41">
        <v>0</v>
      </c>
      <c r="ER41">
        <v>16.670000000000002</v>
      </c>
      <c r="ES41">
        <v>16.670000000000002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5</v>
      </c>
      <c r="FC41">
        <v>1</v>
      </c>
      <c r="FD41">
        <v>18</v>
      </c>
      <c r="FF41">
        <v>20</v>
      </c>
      <c r="FQ41">
        <v>0</v>
      </c>
      <c r="FR41">
        <f t="shared" si="46"/>
        <v>0</v>
      </c>
      <c r="FS41">
        <v>0</v>
      </c>
      <c r="FX41">
        <v>0</v>
      </c>
      <c r="FY41">
        <v>0</v>
      </c>
      <c r="GA41" t="s">
        <v>88</v>
      </c>
      <c r="GD41">
        <v>1</v>
      </c>
      <c r="GF41">
        <v>1598389690</v>
      </c>
      <c r="GG41">
        <v>2</v>
      </c>
      <c r="GH41">
        <v>3</v>
      </c>
      <c r="GI41">
        <v>-2</v>
      </c>
      <c r="GJ41">
        <v>0</v>
      </c>
      <c r="GK41">
        <v>0</v>
      </c>
      <c r="GL41">
        <f t="shared" si="47"/>
        <v>0</v>
      </c>
      <c r="GM41">
        <f t="shared" si="48"/>
        <v>1266.92</v>
      </c>
      <c r="GN41">
        <f t="shared" si="49"/>
        <v>1266.92</v>
      </c>
      <c r="GO41">
        <f t="shared" si="50"/>
        <v>0</v>
      </c>
      <c r="GP41">
        <f t="shared" si="51"/>
        <v>0</v>
      </c>
      <c r="GR41">
        <v>1</v>
      </c>
      <c r="GS41">
        <v>1</v>
      </c>
      <c r="GT41">
        <v>0</v>
      </c>
      <c r="GU41" t="s">
        <v>3</v>
      </c>
      <c r="GV41">
        <f t="shared" si="52"/>
        <v>0</v>
      </c>
      <c r="GW41">
        <v>1</v>
      </c>
      <c r="GX41">
        <f t="shared" si="53"/>
        <v>0</v>
      </c>
      <c r="HA41">
        <v>0</v>
      </c>
      <c r="HB41">
        <v>0</v>
      </c>
      <c r="HC41">
        <f t="shared" si="54"/>
        <v>0</v>
      </c>
      <c r="HE41" t="s">
        <v>57</v>
      </c>
      <c r="HF41" t="s">
        <v>57</v>
      </c>
      <c r="HM41" t="s">
        <v>3</v>
      </c>
      <c r="HN41" t="s">
        <v>3</v>
      </c>
      <c r="HO41" t="s">
        <v>3</v>
      </c>
      <c r="HP41" t="s">
        <v>3</v>
      </c>
      <c r="HQ41" t="s">
        <v>3</v>
      </c>
      <c r="IK41">
        <v>0</v>
      </c>
    </row>
    <row r="42" spans="1:245">
      <c r="A42">
        <v>17</v>
      </c>
      <c r="B42">
        <v>1</v>
      </c>
      <c r="E42" t="s">
        <v>89</v>
      </c>
      <c r="F42" t="s">
        <v>50</v>
      </c>
      <c r="G42" t="s">
        <v>90</v>
      </c>
      <c r="H42" t="s">
        <v>72</v>
      </c>
      <c r="I42">
        <v>50</v>
      </c>
      <c r="J42">
        <v>0</v>
      </c>
      <c r="K42">
        <v>50</v>
      </c>
      <c r="O42">
        <f t="shared" si="21"/>
        <v>345</v>
      </c>
      <c r="P42">
        <f t="shared" si="22"/>
        <v>345</v>
      </c>
      <c r="Q42">
        <f t="shared" si="23"/>
        <v>0</v>
      </c>
      <c r="R42">
        <f t="shared" si="24"/>
        <v>0</v>
      </c>
      <c r="S42">
        <f t="shared" si="25"/>
        <v>0</v>
      </c>
      <c r="T42">
        <f t="shared" si="26"/>
        <v>0</v>
      </c>
      <c r="U42">
        <f t="shared" si="27"/>
        <v>0</v>
      </c>
      <c r="V42">
        <f t="shared" si="28"/>
        <v>0</v>
      </c>
      <c r="W42">
        <f t="shared" si="29"/>
        <v>0</v>
      </c>
      <c r="X42">
        <f t="shared" si="30"/>
        <v>0</v>
      </c>
      <c r="Y42">
        <f t="shared" si="31"/>
        <v>0</v>
      </c>
      <c r="AA42">
        <v>43077426</v>
      </c>
      <c r="AB42">
        <f t="shared" si="32"/>
        <v>6.9</v>
      </c>
      <c r="AC42">
        <f t="shared" si="55"/>
        <v>6.9</v>
      </c>
      <c r="AD42">
        <f>ROUND((((ET42)-(EU42))+AE42),2)</f>
        <v>0</v>
      </c>
      <c r="AE42">
        <f t="shared" si="58"/>
        <v>0</v>
      </c>
      <c r="AF42">
        <f t="shared" si="58"/>
        <v>0</v>
      </c>
      <c r="AG42">
        <f t="shared" si="33"/>
        <v>0</v>
      </c>
      <c r="AH42">
        <f t="shared" si="59"/>
        <v>0</v>
      </c>
      <c r="AI42">
        <f t="shared" si="59"/>
        <v>0</v>
      </c>
      <c r="AJ42">
        <f t="shared" si="34"/>
        <v>0</v>
      </c>
      <c r="AK42">
        <v>6.9</v>
      </c>
      <c r="AL42">
        <v>6.9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1</v>
      </c>
      <c r="AW42">
        <v>1</v>
      </c>
      <c r="AZ42">
        <v>1</v>
      </c>
      <c r="BA42">
        <v>1</v>
      </c>
      <c r="BB42">
        <v>1</v>
      </c>
      <c r="BC42">
        <v>1</v>
      </c>
      <c r="BD42" t="s">
        <v>3</v>
      </c>
      <c r="BE42" t="s">
        <v>3</v>
      </c>
      <c r="BF42" t="s">
        <v>3</v>
      </c>
      <c r="BG42" t="s">
        <v>3</v>
      </c>
      <c r="BH42">
        <v>3</v>
      </c>
      <c r="BI42">
        <v>1</v>
      </c>
      <c r="BJ42" t="s">
        <v>3</v>
      </c>
      <c r="BM42">
        <v>1100</v>
      </c>
      <c r="BN42">
        <v>0</v>
      </c>
      <c r="BO42" t="s">
        <v>3</v>
      </c>
      <c r="BP42">
        <v>0</v>
      </c>
      <c r="BQ42">
        <v>8</v>
      </c>
      <c r="BR42">
        <v>0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Y42" t="s">
        <v>3</v>
      </c>
      <c r="BZ42">
        <v>0</v>
      </c>
      <c r="CA42">
        <v>0</v>
      </c>
      <c r="CB42" t="s">
        <v>3</v>
      </c>
      <c r="CE42">
        <v>0</v>
      </c>
      <c r="CF42">
        <v>0</v>
      </c>
      <c r="CG42">
        <v>0</v>
      </c>
      <c r="CM42">
        <v>0</v>
      </c>
      <c r="CN42" t="s">
        <v>3</v>
      </c>
      <c r="CO42">
        <v>0</v>
      </c>
      <c r="CP42">
        <f t="shared" si="35"/>
        <v>345</v>
      </c>
      <c r="CQ42">
        <f t="shared" si="36"/>
        <v>6.9</v>
      </c>
      <c r="CR42">
        <f t="shared" si="37"/>
        <v>0</v>
      </c>
      <c r="CS42">
        <f t="shared" si="38"/>
        <v>0</v>
      </c>
      <c r="CT42">
        <f t="shared" si="39"/>
        <v>0</v>
      </c>
      <c r="CU42">
        <f t="shared" si="40"/>
        <v>0</v>
      </c>
      <c r="CV42">
        <f t="shared" si="41"/>
        <v>0</v>
      </c>
      <c r="CW42">
        <f t="shared" si="42"/>
        <v>0</v>
      </c>
      <c r="CX42">
        <f t="shared" si="43"/>
        <v>0</v>
      </c>
      <c r="CY42">
        <f t="shared" si="44"/>
        <v>0</v>
      </c>
      <c r="CZ42">
        <f t="shared" si="45"/>
        <v>0</v>
      </c>
      <c r="DC42" t="s">
        <v>3</v>
      </c>
      <c r="DD42" t="s">
        <v>3</v>
      </c>
      <c r="DE42" t="s">
        <v>3</v>
      </c>
      <c r="DF42" t="s">
        <v>3</v>
      </c>
      <c r="DG42" t="s">
        <v>3</v>
      </c>
      <c r="DH42" t="s">
        <v>3</v>
      </c>
      <c r="DI42" t="s">
        <v>3</v>
      </c>
      <c r="DJ42" t="s">
        <v>3</v>
      </c>
      <c r="DK42" t="s">
        <v>3</v>
      </c>
      <c r="DL42" t="s">
        <v>3</v>
      </c>
      <c r="DM42" t="s">
        <v>3</v>
      </c>
      <c r="DN42">
        <v>0</v>
      </c>
      <c r="DO42">
        <v>0</v>
      </c>
      <c r="DP42">
        <v>1</v>
      </c>
      <c r="DQ42">
        <v>1</v>
      </c>
      <c r="DU42">
        <v>1010</v>
      </c>
      <c r="DV42" t="s">
        <v>72</v>
      </c>
      <c r="DW42" t="s">
        <v>72</v>
      </c>
      <c r="DX42">
        <v>1</v>
      </c>
      <c r="DZ42" t="s">
        <v>3</v>
      </c>
      <c r="EA42" t="s">
        <v>3</v>
      </c>
      <c r="EB42" t="s">
        <v>3</v>
      </c>
      <c r="EC42" t="s">
        <v>3</v>
      </c>
      <c r="EE42">
        <v>43005718</v>
      </c>
      <c r="EF42">
        <v>8</v>
      </c>
      <c r="EG42" t="s">
        <v>53</v>
      </c>
      <c r="EH42">
        <v>0</v>
      </c>
      <c r="EI42" t="s">
        <v>3</v>
      </c>
      <c r="EJ42">
        <v>1</v>
      </c>
      <c r="EK42">
        <v>1100</v>
      </c>
      <c r="EL42" t="s">
        <v>54</v>
      </c>
      <c r="EM42" t="s">
        <v>55</v>
      </c>
      <c r="EO42" t="s">
        <v>3</v>
      </c>
      <c r="EQ42">
        <v>0</v>
      </c>
      <c r="ER42">
        <v>6.9</v>
      </c>
      <c r="ES42">
        <v>6.9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5</v>
      </c>
      <c r="FC42">
        <v>1</v>
      </c>
      <c r="FD42">
        <v>18</v>
      </c>
      <c r="FF42">
        <v>8.2799999999999994</v>
      </c>
      <c r="FQ42">
        <v>0</v>
      </c>
      <c r="FR42">
        <f t="shared" si="46"/>
        <v>0</v>
      </c>
      <c r="FS42">
        <v>0</v>
      </c>
      <c r="FX42">
        <v>0</v>
      </c>
      <c r="FY42">
        <v>0</v>
      </c>
      <c r="GA42" t="s">
        <v>91</v>
      </c>
      <c r="GD42">
        <v>1</v>
      </c>
      <c r="GF42">
        <v>82333520</v>
      </c>
      <c r="GG42">
        <v>2</v>
      </c>
      <c r="GH42">
        <v>3</v>
      </c>
      <c r="GI42">
        <v>-2</v>
      </c>
      <c r="GJ42">
        <v>0</v>
      </c>
      <c r="GK42">
        <v>0</v>
      </c>
      <c r="GL42">
        <f t="shared" si="47"/>
        <v>0</v>
      </c>
      <c r="GM42">
        <f t="shared" si="48"/>
        <v>345</v>
      </c>
      <c r="GN42">
        <f t="shared" si="49"/>
        <v>345</v>
      </c>
      <c r="GO42">
        <f t="shared" si="50"/>
        <v>0</v>
      </c>
      <c r="GP42">
        <f t="shared" si="51"/>
        <v>0</v>
      </c>
      <c r="GR42">
        <v>1</v>
      </c>
      <c r="GS42">
        <v>1</v>
      </c>
      <c r="GT42">
        <v>0</v>
      </c>
      <c r="GU42" t="s">
        <v>3</v>
      </c>
      <c r="GV42">
        <f t="shared" si="52"/>
        <v>0</v>
      </c>
      <c r="GW42">
        <v>1</v>
      </c>
      <c r="GX42">
        <f t="shared" si="53"/>
        <v>0</v>
      </c>
      <c r="HA42">
        <v>0</v>
      </c>
      <c r="HB42">
        <v>0</v>
      </c>
      <c r="HC42">
        <f t="shared" si="54"/>
        <v>0</v>
      </c>
      <c r="HE42" t="s">
        <v>57</v>
      </c>
      <c r="HF42" t="s">
        <v>57</v>
      </c>
      <c r="HM42" t="s">
        <v>3</v>
      </c>
      <c r="HN42" t="s">
        <v>3</v>
      </c>
      <c r="HO42" t="s">
        <v>3</v>
      </c>
      <c r="HP42" t="s">
        <v>3</v>
      </c>
      <c r="HQ42" t="s">
        <v>3</v>
      </c>
      <c r="IK42">
        <v>0</v>
      </c>
    </row>
    <row r="43" spans="1:245">
      <c r="A43">
        <v>17</v>
      </c>
      <c r="B43">
        <v>1</v>
      </c>
      <c r="E43" t="s">
        <v>92</v>
      </c>
      <c r="F43" t="s">
        <v>50</v>
      </c>
      <c r="G43" t="s">
        <v>93</v>
      </c>
      <c r="H43" t="s">
        <v>72</v>
      </c>
      <c r="I43">
        <v>50</v>
      </c>
      <c r="J43">
        <v>0</v>
      </c>
      <c r="K43">
        <v>50</v>
      </c>
      <c r="O43">
        <f t="shared" si="21"/>
        <v>166.5</v>
      </c>
      <c r="P43">
        <f t="shared" si="22"/>
        <v>166.5</v>
      </c>
      <c r="Q43">
        <f t="shared" si="23"/>
        <v>0</v>
      </c>
      <c r="R43">
        <f t="shared" si="24"/>
        <v>0</v>
      </c>
      <c r="S43">
        <f t="shared" si="25"/>
        <v>0</v>
      </c>
      <c r="T43">
        <f t="shared" si="26"/>
        <v>0</v>
      </c>
      <c r="U43">
        <f t="shared" si="27"/>
        <v>0</v>
      </c>
      <c r="V43">
        <f t="shared" si="28"/>
        <v>0</v>
      </c>
      <c r="W43">
        <f t="shared" si="29"/>
        <v>0</v>
      </c>
      <c r="X43">
        <f t="shared" si="30"/>
        <v>0</v>
      </c>
      <c r="Y43">
        <f t="shared" si="31"/>
        <v>0</v>
      </c>
      <c r="AA43">
        <v>43077426</v>
      </c>
      <c r="AB43">
        <f t="shared" si="32"/>
        <v>3.33</v>
      </c>
      <c r="AC43">
        <f t="shared" si="55"/>
        <v>3.33</v>
      </c>
      <c r="AD43">
        <f>ROUND((((ET43)-(EU43))+AE43),2)</f>
        <v>0</v>
      </c>
      <c r="AE43">
        <f t="shared" si="58"/>
        <v>0</v>
      </c>
      <c r="AF43">
        <f t="shared" si="58"/>
        <v>0</v>
      </c>
      <c r="AG43">
        <f t="shared" si="33"/>
        <v>0</v>
      </c>
      <c r="AH43">
        <f t="shared" si="59"/>
        <v>0</v>
      </c>
      <c r="AI43">
        <f t="shared" si="59"/>
        <v>0</v>
      </c>
      <c r="AJ43">
        <f t="shared" si="34"/>
        <v>0</v>
      </c>
      <c r="AK43">
        <v>3.33</v>
      </c>
      <c r="AL43">
        <v>3.33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1</v>
      </c>
      <c r="AW43">
        <v>1</v>
      </c>
      <c r="AZ43">
        <v>1</v>
      </c>
      <c r="BA43">
        <v>1</v>
      </c>
      <c r="BB43">
        <v>1</v>
      </c>
      <c r="BC43">
        <v>1</v>
      </c>
      <c r="BD43" t="s">
        <v>3</v>
      </c>
      <c r="BE43" t="s">
        <v>3</v>
      </c>
      <c r="BF43" t="s">
        <v>3</v>
      </c>
      <c r="BG43" t="s">
        <v>3</v>
      </c>
      <c r="BH43">
        <v>3</v>
      </c>
      <c r="BI43">
        <v>1</v>
      </c>
      <c r="BJ43" t="s">
        <v>3</v>
      </c>
      <c r="BM43">
        <v>1100</v>
      </c>
      <c r="BN43">
        <v>0</v>
      </c>
      <c r="BO43" t="s">
        <v>3</v>
      </c>
      <c r="BP43">
        <v>0</v>
      </c>
      <c r="BQ43">
        <v>8</v>
      </c>
      <c r="BR43">
        <v>0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</v>
      </c>
      <c r="BZ43">
        <v>0</v>
      </c>
      <c r="CA43">
        <v>0</v>
      </c>
      <c r="CB43" t="s">
        <v>3</v>
      </c>
      <c r="CE43">
        <v>0</v>
      </c>
      <c r="CF43">
        <v>0</v>
      </c>
      <c r="CG43">
        <v>0</v>
      </c>
      <c r="CM43">
        <v>0</v>
      </c>
      <c r="CN43" t="s">
        <v>3</v>
      </c>
      <c r="CO43">
        <v>0</v>
      </c>
      <c r="CP43">
        <f t="shared" si="35"/>
        <v>166.5</v>
      </c>
      <c r="CQ43">
        <f t="shared" si="36"/>
        <v>3.33</v>
      </c>
      <c r="CR43">
        <f t="shared" si="37"/>
        <v>0</v>
      </c>
      <c r="CS43">
        <f t="shared" si="38"/>
        <v>0</v>
      </c>
      <c r="CT43">
        <f t="shared" si="39"/>
        <v>0</v>
      </c>
      <c r="CU43">
        <f t="shared" si="40"/>
        <v>0</v>
      </c>
      <c r="CV43">
        <f t="shared" si="41"/>
        <v>0</v>
      </c>
      <c r="CW43">
        <f t="shared" si="42"/>
        <v>0</v>
      </c>
      <c r="CX43">
        <f t="shared" si="43"/>
        <v>0</v>
      </c>
      <c r="CY43">
        <f t="shared" si="44"/>
        <v>0</v>
      </c>
      <c r="CZ43">
        <f t="shared" si="45"/>
        <v>0</v>
      </c>
      <c r="DC43" t="s">
        <v>3</v>
      </c>
      <c r="DD43" t="s">
        <v>3</v>
      </c>
      <c r="DE43" t="s">
        <v>3</v>
      </c>
      <c r="DF43" t="s">
        <v>3</v>
      </c>
      <c r="DG43" t="s">
        <v>3</v>
      </c>
      <c r="DH43" t="s">
        <v>3</v>
      </c>
      <c r="DI43" t="s">
        <v>3</v>
      </c>
      <c r="DJ43" t="s">
        <v>3</v>
      </c>
      <c r="DK43" t="s">
        <v>3</v>
      </c>
      <c r="DL43" t="s">
        <v>3</v>
      </c>
      <c r="DM43" t="s">
        <v>3</v>
      </c>
      <c r="DN43">
        <v>0</v>
      </c>
      <c r="DO43">
        <v>0</v>
      </c>
      <c r="DP43">
        <v>1</v>
      </c>
      <c r="DQ43">
        <v>1</v>
      </c>
      <c r="DU43">
        <v>1010</v>
      </c>
      <c r="DV43" t="s">
        <v>72</v>
      </c>
      <c r="DW43" t="s">
        <v>72</v>
      </c>
      <c r="DX43">
        <v>1</v>
      </c>
      <c r="DZ43" t="s">
        <v>3</v>
      </c>
      <c r="EA43" t="s">
        <v>3</v>
      </c>
      <c r="EB43" t="s">
        <v>3</v>
      </c>
      <c r="EC43" t="s">
        <v>3</v>
      </c>
      <c r="EE43">
        <v>43005718</v>
      </c>
      <c r="EF43">
        <v>8</v>
      </c>
      <c r="EG43" t="s">
        <v>53</v>
      </c>
      <c r="EH43">
        <v>0</v>
      </c>
      <c r="EI43" t="s">
        <v>3</v>
      </c>
      <c r="EJ43">
        <v>1</v>
      </c>
      <c r="EK43">
        <v>1100</v>
      </c>
      <c r="EL43" t="s">
        <v>54</v>
      </c>
      <c r="EM43" t="s">
        <v>55</v>
      </c>
      <c r="EO43" t="s">
        <v>3</v>
      </c>
      <c r="EQ43">
        <v>0</v>
      </c>
      <c r="ER43">
        <v>3.33</v>
      </c>
      <c r="ES43">
        <v>3.33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5</v>
      </c>
      <c r="FC43">
        <v>1</v>
      </c>
      <c r="FD43">
        <v>18</v>
      </c>
      <c r="FF43">
        <v>4</v>
      </c>
      <c r="FQ43">
        <v>0</v>
      </c>
      <c r="FR43">
        <f t="shared" si="46"/>
        <v>0</v>
      </c>
      <c r="FS43">
        <v>0</v>
      </c>
      <c r="FX43">
        <v>0</v>
      </c>
      <c r="FY43">
        <v>0</v>
      </c>
      <c r="GA43" t="s">
        <v>94</v>
      </c>
      <c r="GD43">
        <v>1</v>
      </c>
      <c r="GF43">
        <v>-1691199556</v>
      </c>
      <c r="GG43">
        <v>2</v>
      </c>
      <c r="GH43">
        <v>3</v>
      </c>
      <c r="GI43">
        <v>-2</v>
      </c>
      <c r="GJ43">
        <v>0</v>
      </c>
      <c r="GK43">
        <v>0</v>
      </c>
      <c r="GL43">
        <f t="shared" si="47"/>
        <v>0</v>
      </c>
      <c r="GM43">
        <f t="shared" si="48"/>
        <v>166.5</v>
      </c>
      <c r="GN43">
        <f t="shared" si="49"/>
        <v>166.5</v>
      </c>
      <c r="GO43">
        <f t="shared" si="50"/>
        <v>0</v>
      </c>
      <c r="GP43">
        <f t="shared" si="51"/>
        <v>0</v>
      </c>
      <c r="GR43">
        <v>1</v>
      </c>
      <c r="GS43">
        <v>1</v>
      </c>
      <c r="GT43">
        <v>0</v>
      </c>
      <c r="GU43" t="s">
        <v>3</v>
      </c>
      <c r="GV43">
        <f t="shared" si="52"/>
        <v>0</v>
      </c>
      <c r="GW43">
        <v>1</v>
      </c>
      <c r="GX43">
        <f t="shared" si="53"/>
        <v>0</v>
      </c>
      <c r="HA43">
        <v>0</v>
      </c>
      <c r="HB43">
        <v>0</v>
      </c>
      <c r="HC43">
        <f t="shared" si="54"/>
        <v>0</v>
      </c>
      <c r="HE43" t="s">
        <v>57</v>
      </c>
      <c r="HF43" t="s">
        <v>57</v>
      </c>
      <c r="HM43" t="s">
        <v>3</v>
      </c>
      <c r="HN43" t="s">
        <v>3</v>
      </c>
      <c r="HO43" t="s">
        <v>3</v>
      </c>
      <c r="HP43" t="s">
        <v>3</v>
      </c>
      <c r="HQ43" t="s">
        <v>3</v>
      </c>
      <c r="IK43">
        <v>0</v>
      </c>
    </row>
    <row r="44" spans="1:245">
      <c r="A44">
        <v>17</v>
      </c>
      <c r="B44">
        <v>1</v>
      </c>
      <c r="C44">
        <f>ROW(SmtRes!A68)</f>
        <v>68</v>
      </c>
      <c r="D44">
        <f>ROW(EtalonRes!A68)</f>
        <v>68</v>
      </c>
      <c r="E44" t="s">
        <v>95</v>
      </c>
      <c r="F44" t="s">
        <v>96</v>
      </c>
      <c r="G44" t="s">
        <v>97</v>
      </c>
      <c r="H44" t="s">
        <v>98</v>
      </c>
      <c r="I44">
        <v>1</v>
      </c>
      <c r="J44">
        <v>0</v>
      </c>
      <c r="K44">
        <v>1</v>
      </c>
      <c r="O44">
        <f t="shared" si="21"/>
        <v>4777.1099999999997</v>
      </c>
      <c r="P44">
        <f t="shared" si="22"/>
        <v>2801.37</v>
      </c>
      <c r="Q44">
        <f t="shared" si="23"/>
        <v>912.19</v>
      </c>
      <c r="R44">
        <f t="shared" si="24"/>
        <v>119.22</v>
      </c>
      <c r="S44">
        <f t="shared" si="25"/>
        <v>1063.55</v>
      </c>
      <c r="T44">
        <f t="shared" si="26"/>
        <v>0</v>
      </c>
      <c r="U44">
        <f t="shared" si="27"/>
        <v>4.0134999999999996</v>
      </c>
      <c r="V44">
        <f t="shared" si="28"/>
        <v>0.34499999999999997</v>
      </c>
      <c r="W44">
        <f t="shared" si="29"/>
        <v>0</v>
      </c>
      <c r="X44">
        <f t="shared" si="30"/>
        <v>1123.6300000000001</v>
      </c>
      <c r="Y44">
        <f t="shared" si="31"/>
        <v>591.39</v>
      </c>
      <c r="AA44">
        <v>43077426</v>
      </c>
      <c r="AB44">
        <f t="shared" si="32"/>
        <v>420.57</v>
      </c>
      <c r="AC44">
        <f t="shared" si="55"/>
        <v>297.07</v>
      </c>
      <c r="AD44">
        <f>ROUND(((((ET44*1.15))-((EU44*1.15)))+AE44),2)</f>
        <v>86.3</v>
      </c>
      <c r="AE44">
        <f>ROUND(((EU44*1.15)),2)</f>
        <v>4.17</v>
      </c>
      <c r="AF44">
        <f>ROUND(((EV44*1.15)),2)</f>
        <v>37.200000000000003</v>
      </c>
      <c r="AG44">
        <f t="shared" si="33"/>
        <v>0</v>
      </c>
      <c r="AH44">
        <f>((EW44*1.15))</f>
        <v>4.0134999999999996</v>
      </c>
      <c r="AI44">
        <f>((EX44*1.15))</f>
        <v>0.34499999999999997</v>
      </c>
      <c r="AJ44">
        <f t="shared" si="34"/>
        <v>0</v>
      </c>
      <c r="AK44">
        <v>404.47</v>
      </c>
      <c r="AL44">
        <v>297.07</v>
      </c>
      <c r="AM44">
        <v>75.05</v>
      </c>
      <c r="AN44">
        <v>3.63</v>
      </c>
      <c r="AO44">
        <v>32.35</v>
      </c>
      <c r="AP44">
        <v>0</v>
      </c>
      <c r="AQ44">
        <v>3.49</v>
      </c>
      <c r="AR44">
        <v>0.3</v>
      </c>
      <c r="AS44">
        <v>0</v>
      </c>
      <c r="AT44">
        <v>95</v>
      </c>
      <c r="AU44">
        <v>50</v>
      </c>
      <c r="AV44">
        <v>1</v>
      </c>
      <c r="AW44">
        <v>1</v>
      </c>
      <c r="AZ44">
        <v>1</v>
      </c>
      <c r="BA44">
        <v>28.59</v>
      </c>
      <c r="BB44">
        <v>10.57</v>
      </c>
      <c r="BC44">
        <v>9.43</v>
      </c>
      <c r="BD44" t="s">
        <v>3</v>
      </c>
      <c r="BE44" t="s">
        <v>3</v>
      </c>
      <c r="BF44" t="s">
        <v>3</v>
      </c>
      <c r="BG44" t="s">
        <v>3</v>
      </c>
      <c r="BH44">
        <v>0</v>
      </c>
      <c r="BI44">
        <v>2</v>
      </c>
      <c r="BJ44" t="s">
        <v>99</v>
      </c>
      <c r="BM44">
        <v>108001</v>
      </c>
      <c r="BN44">
        <v>0</v>
      </c>
      <c r="BO44" t="s">
        <v>96</v>
      </c>
      <c r="BP44">
        <v>1</v>
      </c>
      <c r="BQ44">
        <v>3</v>
      </c>
      <c r="BR44">
        <v>0</v>
      </c>
      <c r="BS44">
        <v>28.59</v>
      </c>
      <c r="BT44">
        <v>1</v>
      </c>
      <c r="BU44">
        <v>1</v>
      </c>
      <c r="BV44">
        <v>1</v>
      </c>
      <c r="BW44">
        <v>1</v>
      </c>
      <c r="BX44">
        <v>1</v>
      </c>
      <c r="BY44" t="s">
        <v>3</v>
      </c>
      <c r="BZ44">
        <v>97</v>
      </c>
      <c r="CA44">
        <v>51</v>
      </c>
      <c r="CB44" t="s">
        <v>3</v>
      </c>
      <c r="CE44">
        <v>0</v>
      </c>
      <c r="CF44">
        <v>0</v>
      </c>
      <c r="CG44">
        <v>0</v>
      </c>
      <c r="CM44">
        <v>0</v>
      </c>
      <c r="CN44" t="s">
        <v>565</v>
      </c>
      <c r="CO44">
        <v>0</v>
      </c>
      <c r="CP44">
        <f t="shared" si="35"/>
        <v>4777.1099999999997</v>
      </c>
      <c r="CQ44">
        <f t="shared" si="36"/>
        <v>2801.3700999999996</v>
      </c>
      <c r="CR44">
        <f t="shared" si="37"/>
        <v>912.19100000000003</v>
      </c>
      <c r="CS44">
        <f t="shared" si="38"/>
        <v>119.22029999999999</v>
      </c>
      <c r="CT44">
        <f t="shared" si="39"/>
        <v>1063.548</v>
      </c>
      <c r="CU44">
        <f t="shared" si="40"/>
        <v>0</v>
      </c>
      <c r="CV44">
        <f t="shared" si="41"/>
        <v>4.0134999999999996</v>
      </c>
      <c r="CW44">
        <f t="shared" si="42"/>
        <v>0.34499999999999997</v>
      </c>
      <c r="CX44">
        <f t="shared" si="43"/>
        <v>0</v>
      </c>
      <c r="CY44">
        <f t="shared" si="44"/>
        <v>1123.6315</v>
      </c>
      <c r="CZ44">
        <f t="shared" si="45"/>
        <v>591.38499999999999</v>
      </c>
      <c r="DC44" t="s">
        <v>3</v>
      </c>
      <c r="DD44" t="s">
        <v>3</v>
      </c>
      <c r="DE44" t="s">
        <v>28</v>
      </c>
      <c r="DF44" t="s">
        <v>28</v>
      </c>
      <c r="DG44" t="s">
        <v>28</v>
      </c>
      <c r="DH44" t="s">
        <v>3</v>
      </c>
      <c r="DI44" t="s">
        <v>28</v>
      </c>
      <c r="DJ44" t="s">
        <v>28</v>
      </c>
      <c r="DK44" t="s">
        <v>3</v>
      </c>
      <c r="DL44" t="s">
        <v>29</v>
      </c>
      <c r="DM44" t="s">
        <v>30</v>
      </c>
      <c r="DN44">
        <v>0</v>
      </c>
      <c r="DO44">
        <v>0</v>
      </c>
      <c r="DP44">
        <v>1</v>
      </c>
      <c r="DQ44">
        <v>1</v>
      </c>
      <c r="DU44">
        <v>1013</v>
      </c>
      <c r="DV44" t="s">
        <v>98</v>
      </c>
      <c r="DW44" t="s">
        <v>98</v>
      </c>
      <c r="DX44">
        <v>1</v>
      </c>
      <c r="DZ44" t="s">
        <v>3</v>
      </c>
      <c r="EA44" t="s">
        <v>3</v>
      </c>
      <c r="EB44" t="s">
        <v>3</v>
      </c>
      <c r="EC44" t="s">
        <v>3</v>
      </c>
      <c r="EE44">
        <v>43005296</v>
      </c>
      <c r="EF44">
        <v>3</v>
      </c>
      <c r="EG44" t="s">
        <v>31</v>
      </c>
      <c r="EH44">
        <v>0</v>
      </c>
      <c r="EI44" t="s">
        <v>3</v>
      </c>
      <c r="EJ44">
        <v>2</v>
      </c>
      <c r="EK44">
        <v>108001</v>
      </c>
      <c r="EL44" t="s">
        <v>32</v>
      </c>
      <c r="EM44" t="s">
        <v>33</v>
      </c>
      <c r="EO44" t="s">
        <v>100</v>
      </c>
      <c r="EQ44">
        <v>0</v>
      </c>
      <c r="ER44">
        <v>404.47</v>
      </c>
      <c r="ES44">
        <v>297.07</v>
      </c>
      <c r="ET44">
        <v>75.05</v>
      </c>
      <c r="EU44">
        <v>3.63</v>
      </c>
      <c r="EV44">
        <v>32.35</v>
      </c>
      <c r="EW44">
        <v>3.49</v>
      </c>
      <c r="EX44">
        <v>0.3</v>
      </c>
      <c r="EY44">
        <v>0</v>
      </c>
      <c r="FQ44">
        <v>0</v>
      </c>
      <c r="FR44">
        <f t="shared" si="46"/>
        <v>0</v>
      </c>
      <c r="FS44">
        <v>0</v>
      </c>
      <c r="FX44">
        <v>95</v>
      </c>
      <c r="FY44">
        <v>50</v>
      </c>
      <c r="GA44" t="s">
        <v>3</v>
      </c>
      <c r="GD44">
        <v>1</v>
      </c>
      <c r="GF44">
        <v>1661916935</v>
      </c>
      <c r="GG44">
        <v>2</v>
      </c>
      <c r="GH44">
        <v>1</v>
      </c>
      <c r="GI44">
        <v>2</v>
      </c>
      <c r="GJ44">
        <v>0</v>
      </c>
      <c r="GK44">
        <v>0</v>
      </c>
      <c r="GL44">
        <f t="shared" si="47"/>
        <v>0</v>
      </c>
      <c r="GM44">
        <f t="shared" si="48"/>
        <v>6492.13</v>
      </c>
      <c r="GN44">
        <f t="shared" si="49"/>
        <v>0</v>
      </c>
      <c r="GO44">
        <f t="shared" si="50"/>
        <v>6492.13</v>
      </c>
      <c r="GP44">
        <f t="shared" si="51"/>
        <v>0</v>
      </c>
      <c r="GR44">
        <v>0</v>
      </c>
      <c r="GS44">
        <v>3</v>
      </c>
      <c r="GT44">
        <v>0</v>
      </c>
      <c r="GU44" t="s">
        <v>3</v>
      </c>
      <c r="GV44">
        <f t="shared" si="52"/>
        <v>0</v>
      </c>
      <c r="GW44">
        <v>1</v>
      </c>
      <c r="GX44">
        <f t="shared" si="53"/>
        <v>0</v>
      </c>
      <c r="HA44">
        <v>0</v>
      </c>
      <c r="HB44">
        <v>0</v>
      </c>
      <c r="HC44">
        <f t="shared" si="54"/>
        <v>0</v>
      </c>
      <c r="HE44" t="s">
        <v>3</v>
      </c>
      <c r="HF44" t="s">
        <v>3</v>
      </c>
      <c r="HM44" t="s">
        <v>3</v>
      </c>
      <c r="HN44" t="s">
        <v>35</v>
      </c>
      <c r="HO44" t="s">
        <v>36</v>
      </c>
      <c r="HP44" t="s">
        <v>32</v>
      </c>
      <c r="HQ44" t="s">
        <v>32</v>
      </c>
      <c r="IK44">
        <v>0</v>
      </c>
    </row>
    <row r="45" spans="1:245">
      <c r="A45">
        <v>17</v>
      </c>
      <c r="B45">
        <v>1</v>
      </c>
      <c r="E45" t="s">
        <v>101</v>
      </c>
      <c r="F45" t="s">
        <v>50</v>
      </c>
      <c r="G45" t="s">
        <v>102</v>
      </c>
      <c r="H45" t="s">
        <v>72</v>
      </c>
      <c r="I45">
        <v>1</v>
      </c>
      <c r="J45">
        <v>0</v>
      </c>
      <c r="K45">
        <v>1</v>
      </c>
      <c r="O45">
        <f t="shared" si="21"/>
        <v>10083.33</v>
      </c>
      <c r="P45">
        <f t="shared" si="22"/>
        <v>10083.33</v>
      </c>
      <c r="Q45">
        <f t="shared" si="23"/>
        <v>0</v>
      </c>
      <c r="R45">
        <f t="shared" si="24"/>
        <v>0</v>
      </c>
      <c r="S45">
        <f t="shared" si="25"/>
        <v>0</v>
      </c>
      <c r="T45">
        <f t="shared" si="26"/>
        <v>0</v>
      </c>
      <c r="U45">
        <f t="shared" si="27"/>
        <v>0</v>
      </c>
      <c r="V45">
        <f t="shared" si="28"/>
        <v>0</v>
      </c>
      <c r="W45">
        <f t="shared" si="29"/>
        <v>0</v>
      </c>
      <c r="X45">
        <f t="shared" si="30"/>
        <v>0</v>
      </c>
      <c r="Y45">
        <f t="shared" si="31"/>
        <v>0</v>
      </c>
      <c r="AA45">
        <v>43077426</v>
      </c>
      <c r="AB45">
        <f t="shared" si="32"/>
        <v>10083.33</v>
      </c>
      <c r="AC45">
        <f t="shared" si="55"/>
        <v>10083.33</v>
      </c>
      <c r="AD45">
        <f>ROUND((((ET45)-(EU45))+AE45),2)</f>
        <v>0</v>
      </c>
      <c r="AE45">
        <f>ROUND((EU45),2)</f>
        <v>0</v>
      </c>
      <c r="AF45">
        <f>ROUND((EV45),2)</f>
        <v>0</v>
      </c>
      <c r="AG45">
        <f t="shared" si="33"/>
        <v>0</v>
      </c>
      <c r="AH45">
        <f>(EW45)</f>
        <v>0</v>
      </c>
      <c r="AI45">
        <f>(EX45)</f>
        <v>0</v>
      </c>
      <c r="AJ45">
        <f t="shared" si="34"/>
        <v>0</v>
      </c>
      <c r="AK45">
        <v>10083.33</v>
      </c>
      <c r="AL45">
        <v>10083.33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1</v>
      </c>
      <c r="AW45">
        <v>1</v>
      </c>
      <c r="AZ45">
        <v>1</v>
      </c>
      <c r="BA45">
        <v>1</v>
      </c>
      <c r="BB45">
        <v>1</v>
      </c>
      <c r="BC45">
        <v>1</v>
      </c>
      <c r="BD45" t="s">
        <v>3</v>
      </c>
      <c r="BE45" t="s">
        <v>3</v>
      </c>
      <c r="BF45" t="s">
        <v>3</v>
      </c>
      <c r="BG45" t="s">
        <v>3</v>
      </c>
      <c r="BH45">
        <v>3</v>
      </c>
      <c r="BI45">
        <v>1</v>
      </c>
      <c r="BJ45" t="s">
        <v>3</v>
      </c>
      <c r="BM45">
        <v>1100</v>
      </c>
      <c r="BN45">
        <v>0</v>
      </c>
      <c r="BO45" t="s">
        <v>3</v>
      </c>
      <c r="BP45">
        <v>0</v>
      </c>
      <c r="BQ45">
        <v>8</v>
      </c>
      <c r="BR45">
        <v>0</v>
      </c>
      <c r="BS45">
        <v>1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3</v>
      </c>
      <c r="BZ45">
        <v>0</v>
      </c>
      <c r="CA45">
        <v>0</v>
      </c>
      <c r="CB45" t="s">
        <v>3</v>
      </c>
      <c r="CE45">
        <v>0</v>
      </c>
      <c r="CF45">
        <v>0</v>
      </c>
      <c r="CG45">
        <v>0</v>
      </c>
      <c r="CM45">
        <v>0</v>
      </c>
      <c r="CN45" t="s">
        <v>3</v>
      </c>
      <c r="CO45">
        <v>0</v>
      </c>
      <c r="CP45">
        <f t="shared" si="35"/>
        <v>10083.33</v>
      </c>
      <c r="CQ45">
        <f t="shared" si="36"/>
        <v>10083.33</v>
      </c>
      <c r="CR45">
        <f t="shared" si="37"/>
        <v>0</v>
      </c>
      <c r="CS45">
        <f t="shared" si="38"/>
        <v>0</v>
      </c>
      <c r="CT45">
        <f t="shared" si="39"/>
        <v>0</v>
      </c>
      <c r="CU45">
        <f t="shared" si="40"/>
        <v>0</v>
      </c>
      <c r="CV45">
        <f t="shared" si="41"/>
        <v>0</v>
      </c>
      <c r="CW45">
        <f t="shared" si="42"/>
        <v>0</v>
      </c>
      <c r="CX45">
        <f t="shared" si="43"/>
        <v>0</v>
      </c>
      <c r="CY45">
        <f t="shared" si="44"/>
        <v>0</v>
      </c>
      <c r="CZ45">
        <f t="shared" si="45"/>
        <v>0</v>
      </c>
      <c r="DC45" t="s">
        <v>3</v>
      </c>
      <c r="DD45" t="s">
        <v>3</v>
      </c>
      <c r="DE45" t="s">
        <v>3</v>
      </c>
      <c r="DF45" t="s">
        <v>3</v>
      </c>
      <c r="DG45" t="s">
        <v>3</v>
      </c>
      <c r="DH45" t="s">
        <v>3</v>
      </c>
      <c r="DI45" t="s">
        <v>3</v>
      </c>
      <c r="DJ45" t="s">
        <v>3</v>
      </c>
      <c r="DK45" t="s">
        <v>3</v>
      </c>
      <c r="DL45" t="s">
        <v>3</v>
      </c>
      <c r="DM45" t="s">
        <v>3</v>
      </c>
      <c r="DN45">
        <v>0</v>
      </c>
      <c r="DO45">
        <v>0</v>
      </c>
      <c r="DP45">
        <v>1</v>
      </c>
      <c r="DQ45">
        <v>1</v>
      </c>
      <c r="DU45">
        <v>1010</v>
      </c>
      <c r="DV45" t="s">
        <v>72</v>
      </c>
      <c r="DW45" t="s">
        <v>72</v>
      </c>
      <c r="DX45">
        <v>1</v>
      </c>
      <c r="DZ45" t="s">
        <v>3</v>
      </c>
      <c r="EA45" t="s">
        <v>3</v>
      </c>
      <c r="EB45" t="s">
        <v>3</v>
      </c>
      <c r="EC45" t="s">
        <v>3</v>
      </c>
      <c r="EE45">
        <v>43005718</v>
      </c>
      <c r="EF45">
        <v>8</v>
      </c>
      <c r="EG45" t="s">
        <v>53</v>
      </c>
      <c r="EH45">
        <v>0</v>
      </c>
      <c r="EI45" t="s">
        <v>3</v>
      </c>
      <c r="EJ45">
        <v>1</v>
      </c>
      <c r="EK45">
        <v>1100</v>
      </c>
      <c r="EL45" t="s">
        <v>54</v>
      </c>
      <c r="EM45" t="s">
        <v>55</v>
      </c>
      <c r="EO45" t="s">
        <v>3</v>
      </c>
      <c r="EQ45">
        <v>0</v>
      </c>
      <c r="ER45">
        <v>10083.33</v>
      </c>
      <c r="ES45">
        <v>10083.33</v>
      </c>
      <c r="ET45">
        <v>0</v>
      </c>
      <c r="EU45">
        <v>0</v>
      </c>
      <c r="EV45">
        <v>0</v>
      </c>
      <c r="EW45">
        <v>0</v>
      </c>
      <c r="EX45">
        <v>0</v>
      </c>
      <c r="EY45">
        <v>0</v>
      </c>
      <c r="EZ45">
        <v>5</v>
      </c>
      <c r="FC45">
        <v>1</v>
      </c>
      <c r="FD45">
        <v>18</v>
      </c>
      <c r="FF45">
        <v>12100</v>
      </c>
      <c r="FQ45">
        <v>0</v>
      </c>
      <c r="FR45">
        <f t="shared" si="46"/>
        <v>0</v>
      </c>
      <c r="FS45">
        <v>0</v>
      </c>
      <c r="FX45">
        <v>0</v>
      </c>
      <c r="FY45">
        <v>0</v>
      </c>
      <c r="GA45" t="s">
        <v>103</v>
      </c>
      <c r="GD45">
        <v>1</v>
      </c>
      <c r="GF45">
        <v>929234419</v>
      </c>
      <c r="GG45">
        <v>2</v>
      </c>
      <c r="GH45">
        <v>3</v>
      </c>
      <c r="GI45">
        <v>-2</v>
      </c>
      <c r="GJ45">
        <v>0</v>
      </c>
      <c r="GK45">
        <v>0</v>
      </c>
      <c r="GL45">
        <f t="shared" si="47"/>
        <v>0</v>
      </c>
      <c r="GM45">
        <f t="shared" si="48"/>
        <v>10083.33</v>
      </c>
      <c r="GN45">
        <f t="shared" si="49"/>
        <v>10083.33</v>
      </c>
      <c r="GO45">
        <f t="shared" si="50"/>
        <v>0</v>
      </c>
      <c r="GP45">
        <f t="shared" si="51"/>
        <v>0</v>
      </c>
      <c r="GR45">
        <v>1</v>
      </c>
      <c r="GS45">
        <v>1</v>
      </c>
      <c r="GT45">
        <v>0</v>
      </c>
      <c r="GU45" t="s">
        <v>3</v>
      </c>
      <c r="GV45">
        <f t="shared" si="52"/>
        <v>0</v>
      </c>
      <c r="GW45">
        <v>1</v>
      </c>
      <c r="GX45">
        <f t="shared" si="53"/>
        <v>0</v>
      </c>
      <c r="HA45">
        <v>0</v>
      </c>
      <c r="HB45">
        <v>0</v>
      </c>
      <c r="HC45">
        <f t="shared" si="54"/>
        <v>0</v>
      </c>
      <c r="HE45" t="s">
        <v>57</v>
      </c>
      <c r="HF45" t="s">
        <v>57</v>
      </c>
      <c r="HM45" t="s">
        <v>3</v>
      </c>
      <c r="HN45" t="s">
        <v>3</v>
      </c>
      <c r="HO45" t="s">
        <v>3</v>
      </c>
      <c r="HP45" t="s">
        <v>3</v>
      </c>
      <c r="HQ45" t="s">
        <v>3</v>
      </c>
      <c r="IK45">
        <v>0</v>
      </c>
    </row>
    <row r="46" spans="1:245">
      <c r="A46">
        <v>17</v>
      </c>
      <c r="B46">
        <v>1</v>
      </c>
      <c r="C46">
        <f>ROW(SmtRes!A70)</f>
        <v>70</v>
      </c>
      <c r="D46">
        <f>ROW(EtalonRes!A70)</f>
        <v>70</v>
      </c>
      <c r="E46" t="s">
        <v>104</v>
      </c>
      <c r="F46" t="s">
        <v>105</v>
      </c>
      <c r="G46" t="s">
        <v>106</v>
      </c>
      <c r="H46" t="s">
        <v>98</v>
      </c>
      <c r="I46">
        <v>3</v>
      </c>
      <c r="J46">
        <v>0</v>
      </c>
      <c r="K46">
        <v>3</v>
      </c>
      <c r="O46">
        <f t="shared" si="21"/>
        <v>102.92</v>
      </c>
      <c r="P46">
        <f t="shared" si="22"/>
        <v>0</v>
      </c>
      <c r="Q46">
        <f t="shared" si="23"/>
        <v>0</v>
      </c>
      <c r="R46">
        <f t="shared" si="24"/>
        <v>0</v>
      </c>
      <c r="S46">
        <f t="shared" si="25"/>
        <v>102.92</v>
      </c>
      <c r="T46">
        <f t="shared" si="26"/>
        <v>0</v>
      </c>
      <c r="U46">
        <f t="shared" si="27"/>
        <v>0.44850000000000001</v>
      </c>
      <c r="V46">
        <f t="shared" si="28"/>
        <v>0</v>
      </c>
      <c r="W46">
        <f t="shared" si="29"/>
        <v>0</v>
      </c>
      <c r="X46">
        <f t="shared" si="30"/>
        <v>97.77</v>
      </c>
      <c r="Y46">
        <f t="shared" si="31"/>
        <v>51.46</v>
      </c>
      <c r="AA46">
        <v>43077426</v>
      </c>
      <c r="AB46">
        <f t="shared" si="32"/>
        <v>1.2</v>
      </c>
      <c r="AC46">
        <f>ROUND(((ES46*0)),2)</f>
        <v>0</v>
      </c>
      <c r="AD46">
        <f>ROUND(((((ET46*1.15))-((EU46*1.15)))+AE46),2)</f>
        <v>0</v>
      </c>
      <c r="AE46">
        <f>ROUND(((EU46*1.15)),2)</f>
        <v>0</v>
      </c>
      <c r="AF46">
        <f>ROUND(((EV46*1.15)),2)</f>
        <v>1.2</v>
      </c>
      <c r="AG46">
        <f t="shared" si="33"/>
        <v>0</v>
      </c>
      <c r="AH46">
        <f>((EW46*1.15))</f>
        <v>0.14949999999999999</v>
      </c>
      <c r="AI46">
        <f>((EX46*1.15))</f>
        <v>0</v>
      </c>
      <c r="AJ46">
        <f t="shared" si="34"/>
        <v>0</v>
      </c>
      <c r="AK46">
        <v>1.06</v>
      </c>
      <c r="AL46">
        <v>0.02</v>
      </c>
      <c r="AM46">
        <v>0</v>
      </c>
      <c r="AN46">
        <v>0</v>
      </c>
      <c r="AO46">
        <v>1.04</v>
      </c>
      <c r="AP46">
        <v>0</v>
      </c>
      <c r="AQ46">
        <v>0.13</v>
      </c>
      <c r="AR46">
        <v>0</v>
      </c>
      <c r="AS46">
        <v>0</v>
      </c>
      <c r="AT46">
        <v>95</v>
      </c>
      <c r="AU46">
        <v>50</v>
      </c>
      <c r="AV46">
        <v>1</v>
      </c>
      <c r="AW46">
        <v>1</v>
      </c>
      <c r="AZ46">
        <v>1</v>
      </c>
      <c r="BA46">
        <v>28.59</v>
      </c>
      <c r="BB46">
        <v>1</v>
      </c>
      <c r="BC46">
        <v>29.5</v>
      </c>
      <c r="BD46" t="s">
        <v>3</v>
      </c>
      <c r="BE46" t="s">
        <v>3</v>
      </c>
      <c r="BF46" t="s">
        <v>3</v>
      </c>
      <c r="BG46" t="s">
        <v>3</v>
      </c>
      <c r="BH46">
        <v>0</v>
      </c>
      <c r="BI46">
        <v>2</v>
      </c>
      <c r="BJ46" t="s">
        <v>107</v>
      </c>
      <c r="BM46">
        <v>110001</v>
      </c>
      <c r="BN46">
        <v>0</v>
      </c>
      <c r="BO46" t="s">
        <v>105</v>
      </c>
      <c r="BP46">
        <v>1</v>
      </c>
      <c r="BQ46">
        <v>3</v>
      </c>
      <c r="BR46">
        <v>0</v>
      </c>
      <c r="BS46">
        <v>28.59</v>
      </c>
      <c r="BT46">
        <v>1</v>
      </c>
      <c r="BU46">
        <v>1</v>
      </c>
      <c r="BV46">
        <v>1</v>
      </c>
      <c r="BW46">
        <v>1</v>
      </c>
      <c r="BX46">
        <v>1</v>
      </c>
      <c r="BY46" t="s">
        <v>3</v>
      </c>
      <c r="BZ46">
        <v>90</v>
      </c>
      <c r="CA46">
        <v>46</v>
      </c>
      <c r="CB46" t="s">
        <v>3</v>
      </c>
      <c r="CE46">
        <v>0</v>
      </c>
      <c r="CF46">
        <v>0</v>
      </c>
      <c r="CG46">
        <v>0</v>
      </c>
      <c r="CM46">
        <v>0</v>
      </c>
      <c r="CN46" t="s">
        <v>564</v>
      </c>
      <c r="CO46">
        <v>0</v>
      </c>
      <c r="CP46">
        <f t="shared" si="35"/>
        <v>102.92</v>
      </c>
      <c r="CQ46">
        <f t="shared" si="36"/>
        <v>0</v>
      </c>
      <c r="CR46">
        <f t="shared" si="37"/>
        <v>0</v>
      </c>
      <c r="CS46">
        <f t="shared" si="38"/>
        <v>0</v>
      </c>
      <c r="CT46">
        <f t="shared" si="39"/>
        <v>34.308</v>
      </c>
      <c r="CU46">
        <f t="shared" si="40"/>
        <v>0</v>
      </c>
      <c r="CV46">
        <f t="shared" si="41"/>
        <v>0.14949999999999999</v>
      </c>
      <c r="CW46">
        <f t="shared" si="42"/>
        <v>0</v>
      </c>
      <c r="CX46">
        <f t="shared" si="43"/>
        <v>0</v>
      </c>
      <c r="CY46">
        <f t="shared" si="44"/>
        <v>97.774000000000001</v>
      </c>
      <c r="CZ46">
        <f t="shared" si="45"/>
        <v>51.46</v>
      </c>
      <c r="DC46" t="s">
        <v>3</v>
      </c>
      <c r="DD46" t="s">
        <v>27</v>
      </c>
      <c r="DE46" t="s">
        <v>28</v>
      </c>
      <c r="DF46" t="s">
        <v>28</v>
      </c>
      <c r="DG46" t="s">
        <v>28</v>
      </c>
      <c r="DH46" t="s">
        <v>3</v>
      </c>
      <c r="DI46" t="s">
        <v>28</v>
      </c>
      <c r="DJ46" t="s">
        <v>28</v>
      </c>
      <c r="DK46" t="s">
        <v>3</v>
      </c>
      <c r="DL46" t="s">
        <v>29</v>
      </c>
      <c r="DM46" t="s">
        <v>30</v>
      </c>
      <c r="DN46">
        <v>0</v>
      </c>
      <c r="DO46">
        <v>0</v>
      </c>
      <c r="DP46">
        <v>1</v>
      </c>
      <c r="DQ46">
        <v>1</v>
      </c>
      <c r="DU46">
        <v>1013</v>
      </c>
      <c r="DV46" t="s">
        <v>98</v>
      </c>
      <c r="DW46" t="s">
        <v>98</v>
      </c>
      <c r="DX46">
        <v>1</v>
      </c>
      <c r="DZ46" t="s">
        <v>3</v>
      </c>
      <c r="EA46" t="s">
        <v>3</v>
      </c>
      <c r="EB46" t="s">
        <v>3</v>
      </c>
      <c r="EC46" t="s">
        <v>3</v>
      </c>
      <c r="EE46">
        <v>43005302</v>
      </c>
      <c r="EF46">
        <v>3</v>
      </c>
      <c r="EG46" t="s">
        <v>31</v>
      </c>
      <c r="EH46">
        <v>0</v>
      </c>
      <c r="EI46" t="s">
        <v>3</v>
      </c>
      <c r="EJ46">
        <v>2</v>
      </c>
      <c r="EK46">
        <v>110001</v>
      </c>
      <c r="EL46" t="s">
        <v>108</v>
      </c>
      <c r="EM46" t="s">
        <v>109</v>
      </c>
      <c r="EO46" t="s">
        <v>66</v>
      </c>
      <c r="EQ46">
        <v>0</v>
      </c>
      <c r="ER46">
        <v>1.06</v>
      </c>
      <c r="ES46">
        <v>0.02</v>
      </c>
      <c r="ET46">
        <v>0</v>
      </c>
      <c r="EU46">
        <v>0</v>
      </c>
      <c r="EV46">
        <v>1.04</v>
      </c>
      <c r="EW46">
        <v>0.13</v>
      </c>
      <c r="EX46">
        <v>0</v>
      </c>
      <c r="EY46">
        <v>0</v>
      </c>
      <c r="FQ46">
        <v>0</v>
      </c>
      <c r="FR46">
        <f t="shared" si="46"/>
        <v>0</v>
      </c>
      <c r="FS46">
        <v>0</v>
      </c>
      <c r="FX46">
        <v>95</v>
      </c>
      <c r="FY46">
        <v>50</v>
      </c>
      <c r="GA46" t="s">
        <v>3</v>
      </c>
      <c r="GD46">
        <v>1</v>
      </c>
      <c r="GF46">
        <v>-1083280948</v>
      </c>
      <c r="GG46">
        <v>2</v>
      </c>
      <c r="GH46">
        <v>1</v>
      </c>
      <c r="GI46">
        <v>2</v>
      </c>
      <c r="GJ46">
        <v>0</v>
      </c>
      <c r="GK46">
        <v>0</v>
      </c>
      <c r="GL46">
        <f t="shared" si="47"/>
        <v>0</v>
      </c>
      <c r="GM46">
        <f t="shared" si="48"/>
        <v>252.15</v>
      </c>
      <c r="GN46">
        <f t="shared" si="49"/>
        <v>0</v>
      </c>
      <c r="GO46">
        <f t="shared" si="50"/>
        <v>252.15</v>
      </c>
      <c r="GP46">
        <f t="shared" si="51"/>
        <v>0</v>
      </c>
      <c r="GR46">
        <v>0</v>
      </c>
      <c r="GS46">
        <v>3</v>
      </c>
      <c r="GT46">
        <v>0</v>
      </c>
      <c r="GU46" t="s">
        <v>3</v>
      </c>
      <c r="GV46">
        <f t="shared" si="52"/>
        <v>0</v>
      </c>
      <c r="GW46">
        <v>1</v>
      </c>
      <c r="GX46">
        <f t="shared" si="53"/>
        <v>0</v>
      </c>
      <c r="HA46">
        <v>0</v>
      </c>
      <c r="HB46">
        <v>0</v>
      </c>
      <c r="HC46">
        <f t="shared" si="54"/>
        <v>0</v>
      </c>
      <c r="HE46" t="s">
        <v>3</v>
      </c>
      <c r="HF46" t="s">
        <v>3</v>
      </c>
      <c r="HM46" t="s">
        <v>3</v>
      </c>
      <c r="HN46" t="s">
        <v>110</v>
      </c>
      <c r="HO46" t="s">
        <v>111</v>
      </c>
      <c r="HP46" t="s">
        <v>108</v>
      </c>
      <c r="HQ46" t="s">
        <v>108</v>
      </c>
      <c r="IK46">
        <v>0</v>
      </c>
    </row>
    <row r="47" spans="1:245">
      <c r="A47">
        <v>17</v>
      </c>
      <c r="B47">
        <v>1</v>
      </c>
      <c r="E47" t="s">
        <v>112</v>
      </c>
      <c r="F47" t="s">
        <v>50</v>
      </c>
      <c r="G47" t="s">
        <v>113</v>
      </c>
      <c r="H47" t="s">
        <v>72</v>
      </c>
      <c r="I47">
        <v>3</v>
      </c>
      <c r="J47">
        <v>0</v>
      </c>
      <c r="K47">
        <v>3</v>
      </c>
      <c r="O47">
        <f t="shared" si="21"/>
        <v>7137.51</v>
      </c>
      <c r="P47">
        <f t="shared" si="22"/>
        <v>7137.51</v>
      </c>
      <c r="Q47">
        <f t="shared" si="23"/>
        <v>0</v>
      </c>
      <c r="R47">
        <f t="shared" si="24"/>
        <v>0</v>
      </c>
      <c r="S47">
        <f t="shared" si="25"/>
        <v>0</v>
      </c>
      <c r="T47">
        <f t="shared" si="26"/>
        <v>0</v>
      </c>
      <c r="U47">
        <f t="shared" si="27"/>
        <v>0</v>
      </c>
      <c r="V47">
        <f t="shared" si="28"/>
        <v>0</v>
      </c>
      <c r="W47">
        <f t="shared" si="29"/>
        <v>0</v>
      </c>
      <c r="X47">
        <f t="shared" si="30"/>
        <v>0</v>
      </c>
      <c r="Y47">
        <f t="shared" si="31"/>
        <v>0</v>
      </c>
      <c r="AA47">
        <v>43077426</v>
      </c>
      <c r="AB47">
        <f t="shared" si="32"/>
        <v>2379.17</v>
      </c>
      <c r="AC47">
        <f>ROUND((ES47),2)</f>
        <v>2379.17</v>
      </c>
      <c r="AD47">
        <f>ROUND((((ET47)-(EU47))+AE47),2)</f>
        <v>0</v>
      </c>
      <c r="AE47">
        <f>ROUND((EU47),2)</f>
        <v>0</v>
      </c>
      <c r="AF47">
        <f>ROUND((EV47),2)</f>
        <v>0</v>
      </c>
      <c r="AG47">
        <f t="shared" si="33"/>
        <v>0</v>
      </c>
      <c r="AH47">
        <f>(EW47)</f>
        <v>0</v>
      </c>
      <c r="AI47">
        <f>(EX47)</f>
        <v>0</v>
      </c>
      <c r="AJ47">
        <f t="shared" si="34"/>
        <v>0</v>
      </c>
      <c r="AK47">
        <v>2379.17</v>
      </c>
      <c r="AL47">
        <v>2379.17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1</v>
      </c>
      <c r="AW47">
        <v>1</v>
      </c>
      <c r="AZ47">
        <v>1</v>
      </c>
      <c r="BA47">
        <v>1</v>
      </c>
      <c r="BB47">
        <v>1</v>
      </c>
      <c r="BC47">
        <v>1</v>
      </c>
      <c r="BD47" t="s">
        <v>3</v>
      </c>
      <c r="BE47" t="s">
        <v>3</v>
      </c>
      <c r="BF47" t="s">
        <v>3</v>
      </c>
      <c r="BG47" t="s">
        <v>3</v>
      </c>
      <c r="BH47">
        <v>3</v>
      </c>
      <c r="BI47">
        <v>1</v>
      </c>
      <c r="BJ47" t="s">
        <v>3</v>
      </c>
      <c r="BM47">
        <v>1100</v>
      </c>
      <c r="BN47">
        <v>0</v>
      </c>
      <c r="BO47" t="s">
        <v>3</v>
      </c>
      <c r="BP47">
        <v>0</v>
      </c>
      <c r="BQ47">
        <v>8</v>
      </c>
      <c r="BR47">
        <v>0</v>
      </c>
      <c r="BS47">
        <v>1</v>
      </c>
      <c r="BT47">
        <v>1</v>
      </c>
      <c r="BU47">
        <v>1</v>
      </c>
      <c r="BV47">
        <v>1</v>
      </c>
      <c r="BW47">
        <v>1</v>
      </c>
      <c r="BX47">
        <v>1</v>
      </c>
      <c r="BY47" t="s">
        <v>3</v>
      </c>
      <c r="BZ47">
        <v>0</v>
      </c>
      <c r="CA47">
        <v>0</v>
      </c>
      <c r="CB47" t="s">
        <v>3</v>
      </c>
      <c r="CE47">
        <v>0</v>
      </c>
      <c r="CF47">
        <v>0</v>
      </c>
      <c r="CG47">
        <v>0</v>
      </c>
      <c r="CM47">
        <v>0</v>
      </c>
      <c r="CN47" t="s">
        <v>3</v>
      </c>
      <c r="CO47">
        <v>0</v>
      </c>
      <c r="CP47">
        <f t="shared" si="35"/>
        <v>7137.51</v>
      </c>
      <c r="CQ47">
        <f t="shared" si="36"/>
        <v>2379.17</v>
      </c>
      <c r="CR47">
        <f t="shared" si="37"/>
        <v>0</v>
      </c>
      <c r="CS47">
        <f t="shared" si="38"/>
        <v>0</v>
      </c>
      <c r="CT47">
        <f t="shared" si="39"/>
        <v>0</v>
      </c>
      <c r="CU47">
        <f t="shared" si="40"/>
        <v>0</v>
      </c>
      <c r="CV47">
        <f t="shared" si="41"/>
        <v>0</v>
      </c>
      <c r="CW47">
        <f t="shared" si="42"/>
        <v>0</v>
      </c>
      <c r="CX47">
        <f t="shared" si="43"/>
        <v>0</v>
      </c>
      <c r="CY47">
        <f t="shared" si="44"/>
        <v>0</v>
      </c>
      <c r="CZ47">
        <f t="shared" si="45"/>
        <v>0</v>
      </c>
      <c r="DC47" t="s">
        <v>3</v>
      </c>
      <c r="DD47" t="s">
        <v>3</v>
      </c>
      <c r="DE47" t="s">
        <v>3</v>
      </c>
      <c r="DF47" t="s">
        <v>3</v>
      </c>
      <c r="DG47" t="s">
        <v>3</v>
      </c>
      <c r="DH47" t="s">
        <v>3</v>
      </c>
      <c r="DI47" t="s">
        <v>3</v>
      </c>
      <c r="DJ47" t="s">
        <v>3</v>
      </c>
      <c r="DK47" t="s">
        <v>3</v>
      </c>
      <c r="DL47" t="s">
        <v>3</v>
      </c>
      <c r="DM47" t="s">
        <v>3</v>
      </c>
      <c r="DN47">
        <v>0</v>
      </c>
      <c r="DO47">
        <v>0</v>
      </c>
      <c r="DP47">
        <v>1</v>
      </c>
      <c r="DQ47">
        <v>1</v>
      </c>
      <c r="DU47">
        <v>1010</v>
      </c>
      <c r="DV47" t="s">
        <v>72</v>
      </c>
      <c r="DW47" t="s">
        <v>72</v>
      </c>
      <c r="DX47">
        <v>1</v>
      </c>
      <c r="DZ47" t="s">
        <v>3</v>
      </c>
      <c r="EA47" t="s">
        <v>3</v>
      </c>
      <c r="EB47" t="s">
        <v>3</v>
      </c>
      <c r="EC47" t="s">
        <v>3</v>
      </c>
      <c r="EE47">
        <v>43005718</v>
      </c>
      <c r="EF47">
        <v>8</v>
      </c>
      <c r="EG47" t="s">
        <v>53</v>
      </c>
      <c r="EH47">
        <v>0</v>
      </c>
      <c r="EI47" t="s">
        <v>3</v>
      </c>
      <c r="EJ47">
        <v>1</v>
      </c>
      <c r="EK47">
        <v>1100</v>
      </c>
      <c r="EL47" t="s">
        <v>54</v>
      </c>
      <c r="EM47" t="s">
        <v>55</v>
      </c>
      <c r="EO47" t="s">
        <v>3</v>
      </c>
      <c r="EQ47">
        <v>0</v>
      </c>
      <c r="ER47">
        <v>2379.17</v>
      </c>
      <c r="ES47">
        <v>2379.17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5</v>
      </c>
      <c r="FC47">
        <v>1</v>
      </c>
      <c r="FD47">
        <v>18</v>
      </c>
      <c r="FF47">
        <v>2855</v>
      </c>
      <c r="FQ47">
        <v>0</v>
      </c>
      <c r="FR47">
        <f t="shared" si="46"/>
        <v>0</v>
      </c>
      <c r="FS47">
        <v>0</v>
      </c>
      <c r="FX47">
        <v>0</v>
      </c>
      <c r="FY47">
        <v>0</v>
      </c>
      <c r="GA47" t="s">
        <v>114</v>
      </c>
      <c r="GD47">
        <v>1</v>
      </c>
      <c r="GF47">
        <v>1383551157</v>
      </c>
      <c r="GG47">
        <v>2</v>
      </c>
      <c r="GH47">
        <v>3</v>
      </c>
      <c r="GI47">
        <v>-2</v>
      </c>
      <c r="GJ47">
        <v>0</v>
      </c>
      <c r="GK47">
        <v>0</v>
      </c>
      <c r="GL47">
        <f t="shared" si="47"/>
        <v>0</v>
      </c>
      <c r="GM47">
        <f t="shared" si="48"/>
        <v>7137.51</v>
      </c>
      <c r="GN47">
        <f t="shared" si="49"/>
        <v>7137.51</v>
      </c>
      <c r="GO47">
        <f t="shared" si="50"/>
        <v>0</v>
      </c>
      <c r="GP47">
        <f t="shared" si="51"/>
        <v>0</v>
      </c>
      <c r="GR47">
        <v>1</v>
      </c>
      <c r="GS47">
        <v>1</v>
      </c>
      <c r="GT47">
        <v>0</v>
      </c>
      <c r="GU47" t="s">
        <v>3</v>
      </c>
      <c r="GV47">
        <f t="shared" si="52"/>
        <v>0</v>
      </c>
      <c r="GW47">
        <v>1</v>
      </c>
      <c r="GX47">
        <f t="shared" si="53"/>
        <v>0</v>
      </c>
      <c r="HA47">
        <v>0</v>
      </c>
      <c r="HB47">
        <v>0</v>
      </c>
      <c r="HC47">
        <f t="shared" si="54"/>
        <v>0</v>
      </c>
      <c r="HE47" t="s">
        <v>57</v>
      </c>
      <c r="HF47" t="s">
        <v>57</v>
      </c>
      <c r="HM47" t="s">
        <v>3</v>
      </c>
      <c r="HN47" t="s">
        <v>3</v>
      </c>
      <c r="HO47" t="s">
        <v>3</v>
      </c>
      <c r="HP47" t="s">
        <v>3</v>
      </c>
      <c r="HQ47" t="s">
        <v>3</v>
      </c>
      <c r="IK47">
        <v>0</v>
      </c>
    </row>
    <row r="48" spans="1:245">
      <c r="A48">
        <v>17</v>
      </c>
      <c r="B48">
        <v>1</v>
      </c>
      <c r="C48">
        <f>ROW(SmtRes!A76)</f>
        <v>76</v>
      </c>
      <c r="D48">
        <f>ROW(EtalonRes!A76)</f>
        <v>76</v>
      </c>
      <c r="E48" t="s">
        <v>115</v>
      </c>
      <c r="F48" t="s">
        <v>116</v>
      </c>
      <c r="G48" t="s">
        <v>117</v>
      </c>
      <c r="H48" t="s">
        <v>98</v>
      </c>
      <c r="I48">
        <v>2</v>
      </c>
      <c r="J48">
        <v>0</v>
      </c>
      <c r="K48">
        <v>2</v>
      </c>
      <c r="O48">
        <f t="shared" si="21"/>
        <v>2971.45</v>
      </c>
      <c r="P48">
        <f t="shared" si="22"/>
        <v>0</v>
      </c>
      <c r="Q48">
        <f t="shared" si="23"/>
        <v>4.38</v>
      </c>
      <c r="R48">
        <f t="shared" si="24"/>
        <v>0</v>
      </c>
      <c r="S48">
        <f t="shared" si="25"/>
        <v>2967.07</v>
      </c>
      <c r="T48">
        <f t="shared" si="26"/>
        <v>0</v>
      </c>
      <c r="U48">
        <f t="shared" si="27"/>
        <v>11.04</v>
      </c>
      <c r="V48">
        <f t="shared" si="28"/>
        <v>0</v>
      </c>
      <c r="W48">
        <f t="shared" si="29"/>
        <v>0</v>
      </c>
      <c r="X48">
        <f t="shared" si="30"/>
        <v>2818.72</v>
      </c>
      <c r="Y48">
        <f t="shared" si="31"/>
        <v>1483.54</v>
      </c>
      <c r="AA48">
        <v>43077426</v>
      </c>
      <c r="AB48">
        <f t="shared" si="32"/>
        <v>52.28</v>
      </c>
      <c r="AC48">
        <f>ROUND(((ES48*0)),2)</f>
        <v>0</v>
      </c>
      <c r="AD48">
        <f>ROUND(((((ET48*1.15))-((EU48*1.15)))+AE48),2)</f>
        <v>0.39</v>
      </c>
      <c r="AE48">
        <f>ROUND(((EU48*1.15)),2)</f>
        <v>0</v>
      </c>
      <c r="AF48">
        <f>ROUND(((EV48*1.15)),2)</f>
        <v>51.89</v>
      </c>
      <c r="AG48">
        <f t="shared" si="33"/>
        <v>0</v>
      </c>
      <c r="AH48">
        <f>((EW48*1.15))</f>
        <v>5.52</v>
      </c>
      <c r="AI48">
        <f>((EX48*1.15))</f>
        <v>0</v>
      </c>
      <c r="AJ48">
        <f t="shared" si="34"/>
        <v>0</v>
      </c>
      <c r="AK48">
        <v>51.9</v>
      </c>
      <c r="AL48">
        <v>6.44</v>
      </c>
      <c r="AM48">
        <v>0.34</v>
      </c>
      <c r="AN48">
        <v>0</v>
      </c>
      <c r="AO48">
        <v>45.12</v>
      </c>
      <c r="AP48">
        <v>0</v>
      </c>
      <c r="AQ48">
        <v>4.8</v>
      </c>
      <c r="AR48">
        <v>0</v>
      </c>
      <c r="AS48">
        <v>0</v>
      </c>
      <c r="AT48">
        <v>95</v>
      </c>
      <c r="AU48">
        <v>50</v>
      </c>
      <c r="AV48">
        <v>1</v>
      </c>
      <c r="AW48">
        <v>1</v>
      </c>
      <c r="AZ48">
        <v>1</v>
      </c>
      <c r="BA48">
        <v>28.59</v>
      </c>
      <c r="BB48">
        <v>5.62</v>
      </c>
      <c r="BC48">
        <v>9.99</v>
      </c>
      <c r="BD48" t="s">
        <v>3</v>
      </c>
      <c r="BE48" t="s">
        <v>3</v>
      </c>
      <c r="BF48" t="s">
        <v>3</v>
      </c>
      <c r="BG48" t="s">
        <v>3</v>
      </c>
      <c r="BH48">
        <v>0</v>
      </c>
      <c r="BI48">
        <v>2</v>
      </c>
      <c r="BJ48" t="s">
        <v>118</v>
      </c>
      <c r="BM48">
        <v>110011</v>
      </c>
      <c r="BN48">
        <v>0</v>
      </c>
      <c r="BO48" t="s">
        <v>116</v>
      </c>
      <c r="BP48">
        <v>1</v>
      </c>
      <c r="BQ48">
        <v>3</v>
      </c>
      <c r="BR48">
        <v>0</v>
      </c>
      <c r="BS48">
        <v>28.59</v>
      </c>
      <c r="BT48">
        <v>1</v>
      </c>
      <c r="BU48">
        <v>1</v>
      </c>
      <c r="BV48">
        <v>1</v>
      </c>
      <c r="BW48">
        <v>1</v>
      </c>
      <c r="BX48">
        <v>1</v>
      </c>
      <c r="BY48" t="s">
        <v>3</v>
      </c>
      <c r="BZ48">
        <v>90</v>
      </c>
      <c r="CA48">
        <v>46</v>
      </c>
      <c r="CB48" t="s">
        <v>3</v>
      </c>
      <c r="CE48">
        <v>0</v>
      </c>
      <c r="CF48">
        <v>0</v>
      </c>
      <c r="CG48">
        <v>0</v>
      </c>
      <c r="CM48">
        <v>0</v>
      </c>
      <c r="CN48" t="s">
        <v>564</v>
      </c>
      <c r="CO48">
        <v>0</v>
      </c>
      <c r="CP48">
        <f t="shared" si="35"/>
        <v>2971.4500000000003</v>
      </c>
      <c r="CQ48">
        <f t="shared" si="36"/>
        <v>0</v>
      </c>
      <c r="CR48">
        <f t="shared" si="37"/>
        <v>2.1918000000000002</v>
      </c>
      <c r="CS48">
        <f t="shared" si="38"/>
        <v>0</v>
      </c>
      <c r="CT48">
        <f t="shared" si="39"/>
        <v>1483.5351000000001</v>
      </c>
      <c r="CU48">
        <f t="shared" si="40"/>
        <v>0</v>
      </c>
      <c r="CV48">
        <f t="shared" si="41"/>
        <v>5.52</v>
      </c>
      <c r="CW48">
        <f t="shared" si="42"/>
        <v>0</v>
      </c>
      <c r="CX48">
        <f t="shared" si="43"/>
        <v>0</v>
      </c>
      <c r="CY48">
        <f t="shared" si="44"/>
        <v>2818.7165000000005</v>
      </c>
      <c r="CZ48">
        <f t="shared" si="45"/>
        <v>1483.5350000000001</v>
      </c>
      <c r="DC48" t="s">
        <v>3</v>
      </c>
      <c r="DD48" t="s">
        <v>27</v>
      </c>
      <c r="DE48" t="s">
        <v>28</v>
      </c>
      <c r="DF48" t="s">
        <v>28</v>
      </c>
      <c r="DG48" t="s">
        <v>28</v>
      </c>
      <c r="DH48" t="s">
        <v>3</v>
      </c>
      <c r="DI48" t="s">
        <v>28</v>
      </c>
      <c r="DJ48" t="s">
        <v>28</v>
      </c>
      <c r="DK48" t="s">
        <v>3</v>
      </c>
      <c r="DL48" t="s">
        <v>29</v>
      </c>
      <c r="DM48" t="s">
        <v>30</v>
      </c>
      <c r="DN48">
        <v>0</v>
      </c>
      <c r="DO48">
        <v>0</v>
      </c>
      <c r="DP48">
        <v>1</v>
      </c>
      <c r="DQ48">
        <v>1</v>
      </c>
      <c r="DU48">
        <v>1013</v>
      </c>
      <c r="DV48" t="s">
        <v>98</v>
      </c>
      <c r="DW48" t="s">
        <v>98</v>
      </c>
      <c r="DX48">
        <v>1</v>
      </c>
      <c r="DZ48" t="s">
        <v>3</v>
      </c>
      <c r="EA48" t="s">
        <v>3</v>
      </c>
      <c r="EB48" t="s">
        <v>3</v>
      </c>
      <c r="EC48" t="s">
        <v>3</v>
      </c>
      <c r="EE48">
        <v>43005385</v>
      </c>
      <c r="EF48">
        <v>3</v>
      </c>
      <c r="EG48" t="s">
        <v>31</v>
      </c>
      <c r="EH48">
        <v>0</v>
      </c>
      <c r="EI48" t="s">
        <v>3</v>
      </c>
      <c r="EJ48">
        <v>2</v>
      </c>
      <c r="EK48">
        <v>110011</v>
      </c>
      <c r="EL48" t="s">
        <v>108</v>
      </c>
      <c r="EM48" t="s">
        <v>109</v>
      </c>
      <c r="EO48" t="s">
        <v>66</v>
      </c>
      <c r="EQ48">
        <v>0</v>
      </c>
      <c r="ER48">
        <v>51.9</v>
      </c>
      <c r="ES48">
        <v>6.44</v>
      </c>
      <c r="ET48">
        <v>0.34</v>
      </c>
      <c r="EU48">
        <v>0</v>
      </c>
      <c r="EV48">
        <v>45.12</v>
      </c>
      <c r="EW48">
        <v>4.8</v>
      </c>
      <c r="EX48">
        <v>0</v>
      </c>
      <c r="EY48">
        <v>0</v>
      </c>
      <c r="FQ48">
        <v>0</v>
      </c>
      <c r="FR48">
        <f t="shared" si="46"/>
        <v>0</v>
      </c>
      <c r="FS48">
        <v>0</v>
      </c>
      <c r="FX48">
        <v>95</v>
      </c>
      <c r="FY48">
        <v>50</v>
      </c>
      <c r="GA48" t="s">
        <v>3</v>
      </c>
      <c r="GD48">
        <v>1</v>
      </c>
      <c r="GF48">
        <v>-1313272534</v>
      </c>
      <c r="GG48">
        <v>2</v>
      </c>
      <c r="GH48">
        <v>1</v>
      </c>
      <c r="GI48">
        <v>2</v>
      </c>
      <c r="GJ48">
        <v>0</v>
      </c>
      <c r="GK48">
        <v>0</v>
      </c>
      <c r="GL48">
        <f t="shared" si="47"/>
        <v>0</v>
      </c>
      <c r="GM48">
        <f t="shared" si="48"/>
        <v>7273.71</v>
      </c>
      <c r="GN48">
        <f t="shared" si="49"/>
        <v>0</v>
      </c>
      <c r="GO48">
        <f t="shared" si="50"/>
        <v>7273.71</v>
      </c>
      <c r="GP48">
        <f t="shared" si="51"/>
        <v>0</v>
      </c>
      <c r="GR48">
        <v>0</v>
      </c>
      <c r="GS48">
        <v>3</v>
      </c>
      <c r="GT48">
        <v>0</v>
      </c>
      <c r="GU48" t="s">
        <v>3</v>
      </c>
      <c r="GV48">
        <f t="shared" si="52"/>
        <v>0</v>
      </c>
      <c r="GW48">
        <v>1</v>
      </c>
      <c r="GX48">
        <f t="shared" si="53"/>
        <v>0</v>
      </c>
      <c r="HA48">
        <v>0</v>
      </c>
      <c r="HB48">
        <v>0</v>
      </c>
      <c r="HC48">
        <f t="shared" si="54"/>
        <v>0</v>
      </c>
      <c r="HE48" t="s">
        <v>3</v>
      </c>
      <c r="HF48" t="s">
        <v>3</v>
      </c>
      <c r="HM48" t="s">
        <v>3</v>
      </c>
      <c r="HN48" t="s">
        <v>110</v>
      </c>
      <c r="HO48" t="s">
        <v>111</v>
      </c>
      <c r="HP48" t="s">
        <v>108</v>
      </c>
      <c r="HQ48" t="s">
        <v>108</v>
      </c>
      <c r="IK48">
        <v>0</v>
      </c>
    </row>
    <row r="49" spans="1:245">
      <c r="A49">
        <v>17</v>
      </c>
      <c r="B49">
        <v>1</v>
      </c>
      <c r="E49" t="s">
        <v>119</v>
      </c>
      <c r="F49" t="s">
        <v>50</v>
      </c>
      <c r="G49" t="s">
        <v>120</v>
      </c>
      <c r="H49" t="s">
        <v>72</v>
      </c>
      <c r="I49">
        <v>2</v>
      </c>
      <c r="J49">
        <v>0</v>
      </c>
      <c r="K49">
        <v>2</v>
      </c>
      <c r="O49">
        <f t="shared" si="21"/>
        <v>76368.34</v>
      </c>
      <c r="P49">
        <f t="shared" si="22"/>
        <v>76368.34</v>
      </c>
      <c r="Q49">
        <f t="shared" si="23"/>
        <v>0</v>
      </c>
      <c r="R49">
        <f t="shared" si="24"/>
        <v>0</v>
      </c>
      <c r="S49">
        <f t="shared" si="25"/>
        <v>0</v>
      </c>
      <c r="T49">
        <f t="shared" si="26"/>
        <v>0</v>
      </c>
      <c r="U49">
        <f t="shared" si="27"/>
        <v>0</v>
      </c>
      <c r="V49">
        <f t="shared" si="28"/>
        <v>0</v>
      </c>
      <c r="W49">
        <f t="shared" si="29"/>
        <v>0</v>
      </c>
      <c r="X49">
        <f t="shared" si="30"/>
        <v>0</v>
      </c>
      <c r="Y49">
        <f t="shared" si="31"/>
        <v>0</v>
      </c>
      <c r="AA49">
        <v>43077426</v>
      </c>
      <c r="AB49">
        <f t="shared" si="32"/>
        <v>38184.17</v>
      </c>
      <c r="AC49">
        <f>ROUND((ES49),2)</f>
        <v>38184.17</v>
      </c>
      <c r="AD49">
        <f>ROUND((((ET49)-(EU49))+AE49),2)</f>
        <v>0</v>
      </c>
      <c r="AE49">
        <f>ROUND((EU49),2)</f>
        <v>0</v>
      </c>
      <c r="AF49">
        <f>ROUND((EV49),2)</f>
        <v>0</v>
      </c>
      <c r="AG49">
        <f t="shared" si="33"/>
        <v>0</v>
      </c>
      <c r="AH49">
        <f>(EW49)</f>
        <v>0</v>
      </c>
      <c r="AI49">
        <f>(EX49)</f>
        <v>0</v>
      </c>
      <c r="AJ49">
        <f t="shared" si="34"/>
        <v>0</v>
      </c>
      <c r="AK49">
        <v>38184.17</v>
      </c>
      <c r="AL49">
        <v>38184.17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1</v>
      </c>
      <c r="AW49">
        <v>1</v>
      </c>
      <c r="AZ49">
        <v>1</v>
      </c>
      <c r="BA49">
        <v>1</v>
      </c>
      <c r="BB49">
        <v>1</v>
      </c>
      <c r="BC49">
        <v>1</v>
      </c>
      <c r="BD49" t="s">
        <v>3</v>
      </c>
      <c r="BE49" t="s">
        <v>3</v>
      </c>
      <c r="BF49" t="s">
        <v>3</v>
      </c>
      <c r="BG49" t="s">
        <v>3</v>
      </c>
      <c r="BH49">
        <v>3</v>
      </c>
      <c r="BI49">
        <v>1</v>
      </c>
      <c r="BJ49" t="s">
        <v>3</v>
      </c>
      <c r="BM49">
        <v>1100</v>
      </c>
      <c r="BN49">
        <v>0</v>
      </c>
      <c r="BO49" t="s">
        <v>3</v>
      </c>
      <c r="BP49">
        <v>0</v>
      </c>
      <c r="BQ49">
        <v>8</v>
      </c>
      <c r="BR49">
        <v>0</v>
      </c>
      <c r="BS49">
        <v>1</v>
      </c>
      <c r="BT49">
        <v>1</v>
      </c>
      <c r="BU49">
        <v>1</v>
      </c>
      <c r="BV49">
        <v>1</v>
      </c>
      <c r="BW49">
        <v>1</v>
      </c>
      <c r="BX49">
        <v>1</v>
      </c>
      <c r="BY49" t="s">
        <v>3</v>
      </c>
      <c r="BZ49">
        <v>0</v>
      </c>
      <c r="CA49">
        <v>0</v>
      </c>
      <c r="CB49" t="s">
        <v>3</v>
      </c>
      <c r="CE49">
        <v>0</v>
      </c>
      <c r="CF49">
        <v>0</v>
      </c>
      <c r="CG49">
        <v>0</v>
      </c>
      <c r="CM49">
        <v>0</v>
      </c>
      <c r="CN49" t="s">
        <v>3</v>
      </c>
      <c r="CO49">
        <v>0</v>
      </c>
      <c r="CP49">
        <f t="shared" si="35"/>
        <v>76368.34</v>
      </c>
      <c r="CQ49">
        <f t="shared" si="36"/>
        <v>38184.17</v>
      </c>
      <c r="CR49">
        <f t="shared" si="37"/>
        <v>0</v>
      </c>
      <c r="CS49">
        <f t="shared" si="38"/>
        <v>0</v>
      </c>
      <c r="CT49">
        <f t="shared" si="39"/>
        <v>0</v>
      </c>
      <c r="CU49">
        <f t="shared" si="40"/>
        <v>0</v>
      </c>
      <c r="CV49">
        <f t="shared" si="41"/>
        <v>0</v>
      </c>
      <c r="CW49">
        <f t="shared" si="42"/>
        <v>0</v>
      </c>
      <c r="CX49">
        <f t="shared" si="43"/>
        <v>0</v>
      </c>
      <c r="CY49">
        <f t="shared" si="44"/>
        <v>0</v>
      </c>
      <c r="CZ49">
        <f t="shared" si="45"/>
        <v>0</v>
      </c>
      <c r="DC49" t="s">
        <v>3</v>
      </c>
      <c r="DD49" t="s">
        <v>3</v>
      </c>
      <c r="DE49" t="s">
        <v>3</v>
      </c>
      <c r="DF49" t="s">
        <v>3</v>
      </c>
      <c r="DG49" t="s">
        <v>3</v>
      </c>
      <c r="DH49" t="s">
        <v>3</v>
      </c>
      <c r="DI49" t="s">
        <v>3</v>
      </c>
      <c r="DJ49" t="s">
        <v>3</v>
      </c>
      <c r="DK49" t="s">
        <v>3</v>
      </c>
      <c r="DL49" t="s">
        <v>3</v>
      </c>
      <c r="DM49" t="s">
        <v>3</v>
      </c>
      <c r="DN49">
        <v>0</v>
      </c>
      <c r="DO49">
        <v>0</v>
      </c>
      <c r="DP49">
        <v>1</v>
      </c>
      <c r="DQ49">
        <v>1</v>
      </c>
      <c r="DU49">
        <v>1010</v>
      </c>
      <c r="DV49" t="s">
        <v>72</v>
      </c>
      <c r="DW49" t="s">
        <v>72</v>
      </c>
      <c r="DX49">
        <v>1</v>
      </c>
      <c r="DZ49" t="s">
        <v>3</v>
      </c>
      <c r="EA49" t="s">
        <v>3</v>
      </c>
      <c r="EB49" t="s">
        <v>3</v>
      </c>
      <c r="EC49" t="s">
        <v>3</v>
      </c>
      <c r="EE49">
        <v>43005718</v>
      </c>
      <c r="EF49">
        <v>8</v>
      </c>
      <c r="EG49" t="s">
        <v>53</v>
      </c>
      <c r="EH49">
        <v>0</v>
      </c>
      <c r="EI49" t="s">
        <v>3</v>
      </c>
      <c r="EJ49">
        <v>1</v>
      </c>
      <c r="EK49">
        <v>1100</v>
      </c>
      <c r="EL49" t="s">
        <v>54</v>
      </c>
      <c r="EM49" t="s">
        <v>55</v>
      </c>
      <c r="EO49" t="s">
        <v>3</v>
      </c>
      <c r="EQ49">
        <v>0</v>
      </c>
      <c r="ER49">
        <v>38184.17</v>
      </c>
      <c r="ES49">
        <v>38184.17</v>
      </c>
      <c r="ET49">
        <v>0</v>
      </c>
      <c r="EU49">
        <v>0</v>
      </c>
      <c r="EV49">
        <v>0</v>
      </c>
      <c r="EW49">
        <v>0</v>
      </c>
      <c r="EX49">
        <v>0</v>
      </c>
      <c r="EY49">
        <v>0</v>
      </c>
      <c r="EZ49">
        <v>5</v>
      </c>
      <c r="FC49">
        <v>1</v>
      </c>
      <c r="FD49">
        <v>18</v>
      </c>
      <c r="FF49">
        <v>45821</v>
      </c>
      <c r="FQ49">
        <v>0</v>
      </c>
      <c r="FR49">
        <f t="shared" si="46"/>
        <v>0</v>
      </c>
      <c r="FS49">
        <v>0</v>
      </c>
      <c r="FX49">
        <v>0</v>
      </c>
      <c r="FY49">
        <v>0</v>
      </c>
      <c r="GA49" t="s">
        <v>121</v>
      </c>
      <c r="GD49">
        <v>1</v>
      </c>
      <c r="GF49">
        <v>-840094874</v>
      </c>
      <c r="GG49">
        <v>2</v>
      </c>
      <c r="GH49">
        <v>3</v>
      </c>
      <c r="GI49">
        <v>-2</v>
      </c>
      <c r="GJ49">
        <v>0</v>
      </c>
      <c r="GK49">
        <v>0</v>
      </c>
      <c r="GL49">
        <f t="shared" si="47"/>
        <v>0</v>
      </c>
      <c r="GM49">
        <f t="shared" si="48"/>
        <v>76368.34</v>
      </c>
      <c r="GN49">
        <f t="shared" si="49"/>
        <v>76368.34</v>
      </c>
      <c r="GO49">
        <f t="shared" si="50"/>
        <v>0</v>
      </c>
      <c r="GP49">
        <f t="shared" si="51"/>
        <v>0</v>
      </c>
      <c r="GR49">
        <v>1</v>
      </c>
      <c r="GS49">
        <v>1</v>
      </c>
      <c r="GT49">
        <v>0</v>
      </c>
      <c r="GU49" t="s">
        <v>3</v>
      </c>
      <c r="GV49">
        <f t="shared" si="52"/>
        <v>0</v>
      </c>
      <c r="GW49">
        <v>1</v>
      </c>
      <c r="GX49">
        <f t="shared" si="53"/>
        <v>0</v>
      </c>
      <c r="HA49">
        <v>0</v>
      </c>
      <c r="HB49">
        <v>0</v>
      </c>
      <c r="HC49">
        <f t="shared" si="54"/>
        <v>0</v>
      </c>
      <c r="HE49" t="s">
        <v>57</v>
      </c>
      <c r="HF49" t="s">
        <v>57</v>
      </c>
      <c r="HM49" t="s">
        <v>3</v>
      </c>
      <c r="HN49" t="s">
        <v>3</v>
      </c>
      <c r="HO49" t="s">
        <v>3</v>
      </c>
      <c r="HP49" t="s">
        <v>3</v>
      </c>
      <c r="HQ49" t="s">
        <v>3</v>
      </c>
      <c r="IK49">
        <v>0</v>
      </c>
    </row>
    <row r="50" spans="1:245">
      <c r="A50">
        <v>17</v>
      </c>
      <c r="B50">
        <v>1</v>
      </c>
      <c r="C50">
        <f>ROW(SmtRes!A79)</f>
        <v>79</v>
      </c>
      <c r="D50">
        <f>ROW(EtalonRes!A79)</f>
        <v>79</v>
      </c>
      <c r="E50" t="s">
        <v>122</v>
      </c>
      <c r="F50" t="s">
        <v>123</v>
      </c>
      <c r="G50" t="s">
        <v>124</v>
      </c>
      <c r="H50" t="s">
        <v>98</v>
      </c>
      <c r="I50">
        <f>ROUND(4+1,9)</f>
        <v>5</v>
      </c>
      <c r="J50">
        <v>0</v>
      </c>
      <c r="K50">
        <f>ROUND(4+1,9)</f>
        <v>5</v>
      </c>
      <c r="O50">
        <f t="shared" si="21"/>
        <v>1432.32</v>
      </c>
      <c r="P50">
        <f t="shared" si="22"/>
        <v>0</v>
      </c>
      <c r="Q50">
        <f t="shared" si="23"/>
        <v>65.72</v>
      </c>
      <c r="R50">
        <f t="shared" si="24"/>
        <v>0</v>
      </c>
      <c r="S50">
        <f t="shared" si="25"/>
        <v>1366.6</v>
      </c>
      <c r="T50">
        <f t="shared" si="26"/>
        <v>0</v>
      </c>
      <c r="U50">
        <f t="shared" si="27"/>
        <v>5.9224999999999994</v>
      </c>
      <c r="V50">
        <f t="shared" si="28"/>
        <v>0</v>
      </c>
      <c r="W50">
        <f t="shared" si="29"/>
        <v>0</v>
      </c>
      <c r="X50">
        <f t="shared" si="30"/>
        <v>1298.27</v>
      </c>
      <c r="Y50">
        <f t="shared" si="31"/>
        <v>683.3</v>
      </c>
      <c r="AA50">
        <v>43077426</v>
      </c>
      <c r="AB50">
        <f t="shared" si="32"/>
        <v>10.62</v>
      </c>
      <c r="AC50">
        <f>ROUND(((ES50*0)),2)</f>
        <v>0</v>
      </c>
      <c r="AD50">
        <f>ROUND(((((ET50*1.15))-((EU50*1.15)))+AE50),2)</f>
        <v>1.06</v>
      </c>
      <c r="AE50">
        <f>ROUND(((EU50*1.15)),2)</f>
        <v>0</v>
      </c>
      <c r="AF50">
        <f>ROUND(((EV50*1.15)),2)</f>
        <v>9.56</v>
      </c>
      <c r="AG50">
        <f t="shared" si="33"/>
        <v>0</v>
      </c>
      <c r="AH50">
        <f>((EW50*1.15))</f>
        <v>1.1844999999999999</v>
      </c>
      <c r="AI50">
        <f>((EX50*1.15))</f>
        <v>0</v>
      </c>
      <c r="AJ50">
        <f t="shared" si="34"/>
        <v>0</v>
      </c>
      <c r="AK50">
        <v>9.4</v>
      </c>
      <c r="AL50">
        <v>0.17</v>
      </c>
      <c r="AM50">
        <v>0.92</v>
      </c>
      <c r="AN50">
        <v>0</v>
      </c>
      <c r="AO50">
        <v>8.31</v>
      </c>
      <c r="AP50">
        <v>0</v>
      </c>
      <c r="AQ50">
        <v>1.03</v>
      </c>
      <c r="AR50">
        <v>0</v>
      </c>
      <c r="AS50">
        <v>0</v>
      </c>
      <c r="AT50">
        <v>95</v>
      </c>
      <c r="AU50">
        <v>50</v>
      </c>
      <c r="AV50">
        <v>1</v>
      </c>
      <c r="AW50">
        <v>1</v>
      </c>
      <c r="AZ50">
        <v>1</v>
      </c>
      <c r="BA50">
        <v>28.59</v>
      </c>
      <c r="BB50">
        <v>12.4</v>
      </c>
      <c r="BC50">
        <v>27.94</v>
      </c>
      <c r="BD50" t="s">
        <v>3</v>
      </c>
      <c r="BE50" t="s">
        <v>3</v>
      </c>
      <c r="BF50" t="s">
        <v>3</v>
      </c>
      <c r="BG50" t="s">
        <v>3</v>
      </c>
      <c r="BH50">
        <v>0</v>
      </c>
      <c r="BI50">
        <v>2</v>
      </c>
      <c r="BJ50" t="s">
        <v>125</v>
      </c>
      <c r="BM50">
        <v>111002</v>
      </c>
      <c r="BN50">
        <v>0</v>
      </c>
      <c r="BO50" t="s">
        <v>123</v>
      </c>
      <c r="BP50">
        <v>1</v>
      </c>
      <c r="BQ50">
        <v>3</v>
      </c>
      <c r="BR50">
        <v>0</v>
      </c>
      <c r="BS50">
        <v>28.59</v>
      </c>
      <c r="BT50">
        <v>1</v>
      </c>
      <c r="BU50">
        <v>1</v>
      </c>
      <c r="BV50">
        <v>1</v>
      </c>
      <c r="BW50">
        <v>1</v>
      </c>
      <c r="BX50">
        <v>1</v>
      </c>
      <c r="BY50" t="s">
        <v>3</v>
      </c>
      <c r="BZ50">
        <v>90</v>
      </c>
      <c r="CA50">
        <v>46</v>
      </c>
      <c r="CB50" t="s">
        <v>3</v>
      </c>
      <c r="CE50">
        <v>0</v>
      </c>
      <c r="CF50">
        <v>0</v>
      </c>
      <c r="CG50">
        <v>0</v>
      </c>
      <c r="CM50">
        <v>0</v>
      </c>
      <c r="CN50" t="s">
        <v>564</v>
      </c>
      <c r="CO50">
        <v>0</v>
      </c>
      <c r="CP50">
        <f t="shared" si="35"/>
        <v>1432.32</v>
      </c>
      <c r="CQ50">
        <f t="shared" si="36"/>
        <v>0</v>
      </c>
      <c r="CR50">
        <f t="shared" si="37"/>
        <v>13.144000000000002</v>
      </c>
      <c r="CS50">
        <f t="shared" si="38"/>
        <v>0</v>
      </c>
      <c r="CT50">
        <f t="shared" si="39"/>
        <v>273.32040000000001</v>
      </c>
      <c r="CU50">
        <f t="shared" si="40"/>
        <v>0</v>
      </c>
      <c r="CV50">
        <f t="shared" si="41"/>
        <v>1.1844999999999999</v>
      </c>
      <c r="CW50">
        <f t="shared" si="42"/>
        <v>0</v>
      </c>
      <c r="CX50">
        <f t="shared" si="43"/>
        <v>0</v>
      </c>
      <c r="CY50">
        <f t="shared" si="44"/>
        <v>1298.2699999999998</v>
      </c>
      <c r="CZ50">
        <f t="shared" si="45"/>
        <v>683.3</v>
      </c>
      <c r="DC50" t="s">
        <v>3</v>
      </c>
      <c r="DD50" t="s">
        <v>27</v>
      </c>
      <c r="DE50" t="s">
        <v>28</v>
      </c>
      <c r="DF50" t="s">
        <v>28</v>
      </c>
      <c r="DG50" t="s">
        <v>28</v>
      </c>
      <c r="DH50" t="s">
        <v>3</v>
      </c>
      <c r="DI50" t="s">
        <v>28</v>
      </c>
      <c r="DJ50" t="s">
        <v>28</v>
      </c>
      <c r="DK50" t="s">
        <v>3</v>
      </c>
      <c r="DL50" t="s">
        <v>29</v>
      </c>
      <c r="DM50" t="s">
        <v>30</v>
      </c>
      <c r="DN50">
        <v>0</v>
      </c>
      <c r="DO50">
        <v>0</v>
      </c>
      <c r="DP50">
        <v>1</v>
      </c>
      <c r="DQ50">
        <v>1</v>
      </c>
      <c r="DU50">
        <v>1013</v>
      </c>
      <c r="DV50" t="s">
        <v>98</v>
      </c>
      <c r="DW50" t="s">
        <v>98</v>
      </c>
      <c r="DX50">
        <v>1</v>
      </c>
      <c r="DZ50" t="s">
        <v>3</v>
      </c>
      <c r="EA50" t="s">
        <v>3</v>
      </c>
      <c r="EB50" t="s">
        <v>3</v>
      </c>
      <c r="EC50" t="s">
        <v>3</v>
      </c>
      <c r="EE50">
        <v>43005310</v>
      </c>
      <c r="EF50">
        <v>3</v>
      </c>
      <c r="EG50" t="s">
        <v>31</v>
      </c>
      <c r="EH50">
        <v>0</v>
      </c>
      <c r="EI50" t="s">
        <v>3</v>
      </c>
      <c r="EJ50">
        <v>2</v>
      </c>
      <c r="EK50">
        <v>111002</v>
      </c>
      <c r="EL50" t="s">
        <v>126</v>
      </c>
      <c r="EM50" t="s">
        <v>127</v>
      </c>
      <c r="EO50" t="s">
        <v>66</v>
      </c>
      <c r="EQ50">
        <v>0</v>
      </c>
      <c r="ER50">
        <v>9.4</v>
      </c>
      <c r="ES50">
        <v>0.17</v>
      </c>
      <c r="ET50">
        <v>0.92</v>
      </c>
      <c r="EU50">
        <v>0</v>
      </c>
      <c r="EV50">
        <v>8.31</v>
      </c>
      <c r="EW50">
        <v>1.03</v>
      </c>
      <c r="EX50">
        <v>0</v>
      </c>
      <c r="EY50">
        <v>0</v>
      </c>
      <c r="FQ50">
        <v>0</v>
      </c>
      <c r="FR50">
        <f t="shared" si="46"/>
        <v>0</v>
      </c>
      <c r="FS50">
        <v>0</v>
      </c>
      <c r="FX50">
        <v>95</v>
      </c>
      <c r="FY50">
        <v>50</v>
      </c>
      <c r="GA50" t="s">
        <v>3</v>
      </c>
      <c r="GD50">
        <v>1</v>
      </c>
      <c r="GF50">
        <v>620873878</v>
      </c>
      <c r="GG50">
        <v>2</v>
      </c>
      <c r="GH50">
        <v>1</v>
      </c>
      <c r="GI50">
        <v>2</v>
      </c>
      <c r="GJ50">
        <v>0</v>
      </c>
      <c r="GK50">
        <v>0</v>
      </c>
      <c r="GL50">
        <f t="shared" si="47"/>
        <v>0</v>
      </c>
      <c r="GM50">
        <f t="shared" si="48"/>
        <v>3413.89</v>
      </c>
      <c r="GN50">
        <f t="shared" si="49"/>
        <v>0</v>
      </c>
      <c r="GO50">
        <f t="shared" si="50"/>
        <v>3413.89</v>
      </c>
      <c r="GP50">
        <f t="shared" si="51"/>
        <v>0</v>
      </c>
      <c r="GR50">
        <v>0</v>
      </c>
      <c r="GS50">
        <v>3</v>
      </c>
      <c r="GT50">
        <v>0</v>
      </c>
      <c r="GU50" t="s">
        <v>3</v>
      </c>
      <c r="GV50">
        <f t="shared" si="52"/>
        <v>0</v>
      </c>
      <c r="GW50">
        <v>1</v>
      </c>
      <c r="GX50">
        <f t="shared" si="53"/>
        <v>0</v>
      </c>
      <c r="HA50">
        <v>0</v>
      </c>
      <c r="HB50">
        <v>0</v>
      </c>
      <c r="HC50">
        <f t="shared" si="54"/>
        <v>0</v>
      </c>
      <c r="HE50" t="s">
        <v>3</v>
      </c>
      <c r="HF50" t="s">
        <v>3</v>
      </c>
      <c r="HM50" t="s">
        <v>3</v>
      </c>
      <c r="HN50" t="s">
        <v>128</v>
      </c>
      <c r="HO50" t="s">
        <v>129</v>
      </c>
      <c r="HP50" t="s">
        <v>126</v>
      </c>
      <c r="HQ50" t="s">
        <v>126</v>
      </c>
      <c r="IK50">
        <v>0</v>
      </c>
    </row>
    <row r="51" spans="1:245">
      <c r="A51">
        <v>17</v>
      </c>
      <c r="B51">
        <v>1</v>
      </c>
      <c r="E51" t="s">
        <v>130</v>
      </c>
      <c r="F51" t="s">
        <v>50</v>
      </c>
      <c r="G51" t="s">
        <v>131</v>
      </c>
      <c r="H51" t="s">
        <v>72</v>
      </c>
      <c r="I51">
        <v>4</v>
      </c>
      <c r="J51">
        <v>0</v>
      </c>
      <c r="K51">
        <v>4</v>
      </c>
      <c r="O51">
        <f t="shared" si="21"/>
        <v>2000</v>
      </c>
      <c r="P51">
        <f t="shared" si="22"/>
        <v>2000</v>
      </c>
      <c r="Q51">
        <f t="shared" si="23"/>
        <v>0</v>
      </c>
      <c r="R51">
        <f t="shared" si="24"/>
        <v>0</v>
      </c>
      <c r="S51">
        <f t="shared" si="25"/>
        <v>0</v>
      </c>
      <c r="T51">
        <f t="shared" si="26"/>
        <v>0</v>
      </c>
      <c r="U51">
        <f t="shared" si="27"/>
        <v>0</v>
      </c>
      <c r="V51">
        <f t="shared" si="28"/>
        <v>0</v>
      </c>
      <c r="W51">
        <f t="shared" si="29"/>
        <v>0</v>
      </c>
      <c r="X51">
        <f t="shared" si="30"/>
        <v>0</v>
      </c>
      <c r="Y51">
        <f t="shared" si="31"/>
        <v>0</v>
      </c>
      <c r="AA51">
        <v>43077426</v>
      </c>
      <c r="AB51">
        <f t="shared" si="32"/>
        <v>500</v>
      </c>
      <c r="AC51">
        <f>ROUND((ES51),2)</f>
        <v>500</v>
      </c>
      <c r="AD51">
        <f>ROUND((((ET51)-(EU51))+AE51),2)</f>
        <v>0</v>
      </c>
      <c r="AE51">
        <f>ROUND((EU51),2)</f>
        <v>0</v>
      </c>
      <c r="AF51">
        <f>ROUND((EV51),2)</f>
        <v>0</v>
      </c>
      <c r="AG51">
        <f t="shared" si="33"/>
        <v>0</v>
      </c>
      <c r="AH51">
        <f>(EW51)</f>
        <v>0</v>
      </c>
      <c r="AI51">
        <f>(EX51)</f>
        <v>0</v>
      </c>
      <c r="AJ51">
        <f t="shared" si="34"/>
        <v>0</v>
      </c>
      <c r="AK51">
        <v>500</v>
      </c>
      <c r="AL51">
        <v>500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1</v>
      </c>
      <c r="AW51">
        <v>1</v>
      </c>
      <c r="AZ51">
        <v>1</v>
      </c>
      <c r="BA51">
        <v>1</v>
      </c>
      <c r="BB51">
        <v>1</v>
      </c>
      <c r="BC51">
        <v>1</v>
      </c>
      <c r="BD51" t="s">
        <v>3</v>
      </c>
      <c r="BE51" t="s">
        <v>3</v>
      </c>
      <c r="BF51" t="s">
        <v>3</v>
      </c>
      <c r="BG51" t="s">
        <v>3</v>
      </c>
      <c r="BH51">
        <v>3</v>
      </c>
      <c r="BI51">
        <v>1</v>
      </c>
      <c r="BJ51" t="s">
        <v>3</v>
      </c>
      <c r="BM51">
        <v>1100</v>
      </c>
      <c r="BN51">
        <v>0</v>
      </c>
      <c r="BO51" t="s">
        <v>3</v>
      </c>
      <c r="BP51">
        <v>0</v>
      </c>
      <c r="BQ51">
        <v>8</v>
      </c>
      <c r="BR51">
        <v>0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1</v>
      </c>
      <c r="BY51" t="s">
        <v>3</v>
      </c>
      <c r="BZ51">
        <v>0</v>
      </c>
      <c r="CA51">
        <v>0</v>
      </c>
      <c r="CB51" t="s">
        <v>3</v>
      </c>
      <c r="CE51">
        <v>0</v>
      </c>
      <c r="CF51">
        <v>0</v>
      </c>
      <c r="CG51">
        <v>0</v>
      </c>
      <c r="CM51">
        <v>0</v>
      </c>
      <c r="CN51" t="s">
        <v>3</v>
      </c>
      <c r="CO51">
        <v>0</v>
      </c>
      <c r="CP51">
        <f t="shared" si="35"/>
        <v>2000</v>
      </c>
      <c r="CQ51">
        <f t="shared" si="36"/>
        <v>500</v>
      </c>
      <c r="CR51">
        <f t="shared" si="37"/>
        <v>0</v>
      </c>
      <c r="CS51">
        <f t="shared" si="38"/>
        <v>0</v>
      </c>
      <c r="CT51">
        <f t="shared" si="39"/>
        <v>0</v>
      </c>
      <c r="CU51">
        <f t="shared" si="40"/>
        <v>0</v>
      </c>
      <c r="CV51">
        <f t="shared" si="41"/>
        <v>0</v>
      </c>
      <c r="CW51">
        <f t="shared" si="42"/>
        <v>0</v>
      </c>
      <c r="CX51">
        <f t="shared" si="43"/>
        <v>0</v>
      </c>
      <c r="CY51">
        <f t="shared" si="44"/>
        <v>0</v>
      </c>
      <c r="CZ51">
        <f t="shared" si="45"/>
        <v>0</v>
      </c>
      <c r="DC51" t="s">
        <v>3</v>
      </c>
      <c r="DD51" t="s">
        <v>3</v>
      </c>
      <c r="DE51" t="s">
        <v>3</v>
      </c>
      <c r="DF51" t="s">
        <v>3</v>
      </c>
      <c r="DG51" t="s">
        <v>3</v>
      </c>
      <c r="DH51" t="s">
        <v>3</v>
      </c>
      <c r="DI51" t="s">
        <v>3</v>
      </c>
      <c r="DJ51" t="s">
        <v>3</v>
      </c>
      <c r="DK51" t="s">
        <v>3</v>
      </c>
      <c r="DL51" t="s">
        <v>3</v>
      </c>
      <c r="DM51" t="s">
        <v>3</v>
      </c>
      <c r="DN51">
        <v>0</v>
      </c>
      <c r="DO51">
        <v>0</v>
      </c>
      <c r="DP51">
        <v>1</v>
      </c>
      <c r="DQ51">
        <v>1</v>
      </c>
      <c r="DU51">
        <v>1010</v>
      </c>
      <c r="DV51" t="s">
        <v>72</v>
      </c>
      <c r="DW51" t="s">
        <v>72</v>
      </c>
      <c r="DX51">
        <v>1</v>
      </c>
      <c r="DZ51" t="s">
        <v>3</v>
      </c>
      <c r="EA51" t="s">
        <v>3</v>
      </c>
      <c r="EB51" t="s">
        <v>3</v>
      </c>
      <c r="EC51" t="s">
        <v>3</v>
      </c>
      <c r="EE51">
        <v>43005718</v>
      </c>
      <c r="EF51">
        <v>8</v>
      </c>
      <c r="EG51" t="s">
        <v>53</v>
      </c>
      <c r="EH51">
        <v>0</v>
      </c>
      <c r="EI51" t="s">
        <v>3</v>
      </c>
      <c r="EJ51">
        <v>1</v>
      </c>
      <c r="EK51">
        <v>1100</v>
      </c>
      <c r="EL51" t="s">
        <v>54</v>
      </c>
      <c r="EM51" t="s">
        <v>55</v>
      </c>
      <c r="EO51" t="s">
        <v>3</v>
      </c>
      <c r="EQ51">
        <v>0</v>
      </c>
      <c r="ER51">
        <v>500</v>
      </c>
      <c r="ES51">
        <v>500</v>
      </c>
      <c r="ET51">
        <v>0</v>
      </c>
      <c r="EU51">
        <v>0</v>
      </c>
      <c r="EV51">
        <v>0</v>
      </c>
      <c r="EW51">
        <v>0</v>
      </c>
      <c r="EX51">
        <v>0</v>
      </c>
      <c r="EY51">
        <v>0</v>
      </c>
      <c r="EZ51">
        <v>5</v>
      </c>
      <c r="FC51">
        <v>1</v>
      </c>
      <c r="FD51">
        <v>18</v>
      </c>
      <c r="FF51">
        <v>600</v>
      </c>
      <c r="FQ51">
        <v>0</v>
      </c>
      <c r="FR51">
        <f t="shared" si="46"/>
        <v>0</v>
      </c>
      <c r="FS51">
        <v>0</v>
      </c>
      <c r="FX51">
        <v>0</v>
      </c>
      <c r="FY51">
        <v>0</v>
      </c>
      <c r="GA51" t="s">
        <v>132</v>
      </c>
      <c r="GD51">
        <v>1</v>
      </c>
      <c r="GF51">
        <v>1228379963</v>
      </c>
      <c r="GG51">
        <v>2</v>
      </c>
      <c r="GH51">
        <v>3</v>
      </c>
      <c r="GI51">
        <v>-2</v>
      </c>
      <c r="GJ51">
        <v>0</v>
      </c>
      <c r="GK51">
        <v>0</v>
      </c>
      <c r="GL51">
        <f t="shared" si="47"/>
        <v>0</v>
      </c>
      <c r="GM51">
        <f t="shared" si="48"/>
        <v>2000</v>
      </c>
      <c r="GN51">
        <f t="shared" si="49"/>
        <v>2000</v>
      </c>
      <c r="GO51">
        <f t="shared" si="50"/>
        <v>0</v>
      </c>
      <c r="GP51">
        <f t="shared" si="51"/>
        <v>0</v>
      </c>
      <c r="GR51">
        <v>1</v>
      </c>
      <c r="GS51">
        <v>1</v>
      </c>
      <c r="GT51">
        <v>0</v>
      </c>
      <c r="GU51" t="s">
        <v>3</v>
      </c>
      <c r="GV51">
        <f t="shared" si="52"/>
        <v>0</v>
      </c>
      <c r="GW51">
        <v>1</v>
      </c>
      <c r="GX51">
        <f t="shared" si="53"/>
        <v>0</v>
      </c>
      <c r="HA51">
        <v>0</v>
      </c>
      <c r="HB51">
        <v>0</v>
      </c>
      <c r="HC51">
        <f t="shared" si="54"/>
        <v>0</v>
      </c>
      <c r="HE51" t="s">
        <v>57</v>
      </c>
      <c r="HF51" t="s">
        <v>57</v>
      </c>
      <c r="HM51" t="s">
        <v>3</v>
      </c>
      <c r="HN51" t="s">
        <v>3</v>
      </c>
      <c r="HO51" t="s">
        <v>3</v>
      </c>
      <c r="HP51" t="s">
        <v>3</v>
      </c>
      <c r="HQ51" t="s">
        <v>3</v>
      </c>
      <c r="IK51">
        <v>0</v>
      </c>
    </row>
    <row r="52" spans="1:245">
      <c r="A52">
        <v>17</v>
      </c>
      <c r="B52">
        <v>1</v>
      </c>
      <c r="E52" t="s">
        <v>133</v>
      </c>
      <c r="F52" t="s">
        <v>50</v>
      </c>
      <c r="G52" t="s">
        <v>134</v>
      </c>
      <c r="H52" t="s">
        <v>72</v>
      </c>
      <c r="I52">
        <v>1</v>
      </c>
      <c r="J52">
        <v>0</v>
      </c>
      <c r="K52">
        <v>1</v>
      </c>
      <c r="O52">
        <f t="shared" si="21"/>
        <v>1333.33</v>
      </c>
      <c r="P52">
        <f t="shared" si="22"/>
        <v>1333.33</v>
      </c>
      <c r="Q52">
        <f t="shared" si="23"/>
        <v>0</v>
      </c>
      <c r="R52">
        <f t="shared" si="24"/>
        <v>0</v>
      </c>
      <c r="S52">
        <f t="shared" si="25"/>
        <v>0</v>
      </c>
      <c r="T52">
        <f t="shared" si="26"/>
        <v>0</v>
      </c>
      <c r="U52">
        <f t="shared" si="27"/>
        <v>0</v>
      </c>
      <c r="V52">
        <f t="shared" si="28"/>
        <v>0</v>
      </c>
      <c r="W52">
        <f t="shared" si="29"/>
        <v>0</v>
      </c>
      <c r="X52">
        <f t="shared" si="30"/>
        <v>0</v>
      </c>
      <c r="Y52">
        <f t="shared" si="31"/>
        <v>0</v>
      </c>
      <c r="AA52">
        <v>43077426</v>
      </c>
      <c r="AB52">
        <f t="shared" si="32"/>
        <v>1333.33</v>
      </c>
      <c r="AC52">
        <f>ROUND((ES52),2)</f>
        <v>1333.33</v>
      </c>
      <c r="AD52">
        <f>ROUND((((ET52)-(EU52))+AE52),2)</f>
        <v>0</v>
      </c>
      <c r="AE52">
        <f>ROUND((EU52),2)</f>
        <v>0</v>
      </c>
      <c r="AF52">
        <f>ROUND((EV52),2)</f>
        <v>0</v>
      </c>
      <c r="AG52">
        <f t="shared" si="33"/>
        <v>0</v>
      </c>
      <c r="AH52">
        <f>(EW52)</f>
        <v>0</v>
      </c>
      <c r="AI52">
        <f>(EX52)</f>
        <v>0</v>
      </c>
      <c r="AJ52">
        <f t="shared" si="34"/>
        <v>0</v>
      </c>
      <c r="AK52">
        <v>1333.33</v>
      </c>
      <c r="AL52">
        <v>1333.33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1</v>
      </c>
      <c r="AW52">
        <v>1</v>
      </c>
      <c r="AZ52">
        <v>1</v>
      </c>
      <c r="BA52">
        <v>1</v>
      </c>
      <c r="BB52">
        <v>1</v>
      </c>
      <c r="BC52">
        <v>1</v>
      </c>
      <c r="BD52" t="s">
        <v>3</v>
      </c>
      <c r="BE52" t="s">
        <v>3</v>
      </c>
      <c r="BF52" t="s">
        <v>3</v>
      </c>
      <c r="BG52" t="s">
        <v>3</v>
      </c>
      <c r="BH52">
        <v>3</v>
      </c>
      <c r="BI52">
        <v>1</v>
      </c>
      <c r="BJ52" t="s">
        <v>3</v>
      </c>
      <c r="BM52">
        <v>1100</v>
      </c>
      <c r="BN52">
        <v>0</v>
      </c>
      <c r="BO52" t="s">
        <v>3</v>
      </c>
      <c r="BP52">
        <v>0</v>
      </c>
      <c r="BQ52">
        <v>8</v>
      </c>
      <c r="BR52">
        <v>0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 t="s">
        <v>3</v>
      </c>
      <c r="BZ52">
        <v>0</v>
      </c>
      <c r="CA52">
        <v>0</v>
      </c>
      <c r="CB52" t="s">
        <v>3</v>
      </c>
      <c r="CE52">
        <v>0</v>
      </c>
      <c r="CF52">
        <v>0</v>
      </c>
      <c r="CG52">
        <v>0</v>
      </c>
      <c r="CM52">
        <v>0</v>
      </c>
      <c r="CN52" t="s">
        <v>3</v>
      </c>
      <c r="CO52">
        <v>0</v>
      </c>
      <c r="CP52">
        <f t="shared" si="35"/>
        <v>1333.33</v>
      </c>
      <c r="CQ52">
        <f t="shared" si="36"/>
        <v>1333.33</v>
      </c>
      <c r="CR52">
        <f t="shared" si="37"/>
        <v>0</v>
      </c>
      <c r="CS52">
        <f t="shared" si="38"/>
        <v>0</v>
      </c>
      <c r="CT52">
        <f t="shared" si="39"/>
        <v>0</v>
      </c>
      <c r="CU52">
        <f t="shared" si="40"/>
        <v>0</v>
      </c>
      <c r="CV52">
        <f t="shared" si="41"/>
        <v>0</v>
      </c>
      <c r="CW52">
        <f t="shared" si="42"/>
        <v>0</v>
      </c>
      <c r="CX52">
        <f t="shared" si="43"/>
        <v>0</v>
      </c>
      <c r="CY52">
        <f t="shared" si="44"/>
        <v>0</v>
      </c>
      <c r="CZ52">
        <f t="shared" si="45"/>
        <v>0</v>
      </c>
      <c r="DC52" t="s">
        <v>3</v>
      </c>
      <c r="DD52" t="s">
        <v>3</v>
      </c>
      <c r="DE52" t="s">
        <v>3</v>
      </c>
      <c r="DF52" t="s">
        <v>3</v>
      </c>
      <c r="DG52" t="s">
        <v>3</v>
      </c>
      <c r="DH52" t="s">
        <v>3</v>
      </c>
      <c r="DI52" t="s">
        <v>3</v>
      </c>
      <c r="DJ52" t="s">
        <v>3</v>
      </c>
      <c r="DK52" t="s">
        <v>3</v>
      </c>
      <c r="DL52" t="s">
        <v>3</v>
      </c>
      <c r="DM52" t="s">
        <v>3</v>
      </c>
      <c r="DN52">
        <v>0</v>
      </c>
      <c r="DO52">
        <v>0</v>
      </c>
      <c r="DP52">
        <v>1</v>
      </c>
      <c r="DQ52">
        <v>1</v>
      </c>
      <c r="DU52">
        <v>1010</v>
      </c>
      <c r="DV52" t="s">
        <v>72</v>
      </c>
      <c r="DW52" t="s">
        <v>72</v>
      </c>
      <c r="DX52">
        <v>1</v>
      </c>
      <c r="DZ52" t="s">
        <v>3</v>
      </c>
      <c r="EA52" t="s">
        <v>3</v>
      </c>
      <c r="EB52" t="s">
        <v>3</v>
      </c>
      <c r="EC52" t="s">
        <v>3</v>
      </c>
      <c r="EE52">
        <v>43005718</v>
      </c>
      <c r="EF52">
        <v>8</v>
      </c>
      <c r="EG52" t="s">
        <v>53</v>
      </c>
      <c r="EH52">
        <v>0</v>
      </c>
      <c r="EI52" t="s">
        <v>3</v>
      </c>
      <c r="EJ52">
        <v>1</v>
      </c>
      <c r="EK52">
        <v>1100</v>
      </c>
      <c r="EL52" t="s">
        <v>54</v>
      </c>
      <c r="EM52" t="s">
        <v>55</v>
      </c>
      <c r="EO52" t="s">
        <v>3</v>
      </c>
      <c r="EQ52">
        <v>0</v>
      </c>
      <c r="ER52">
        <v>1333.33</v>
      </c>
      <c r="ES52">
        <v>1333.33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EZ52">
        <v>5</v>
      </c>
      <c r="FC52">
        <v>1</v>
      </c>
      <c r="FD52">
        <v>18</v>
      </c>
      <c r="FF52">
        <v>1600</v>
      </c>
      <c r="FQ52">
        <v>0</v>
      </c>
      <c r="FR52">
        <f t="shared" si="46"/>
        <v>0</v>
      </c>
      <c r="FS52">
        <v>0</v>
      </c>
      <c r="FX52">
        <v>0</v>
      </c>
      <c r="FY52">
        <v>0</v>
      </c>
      <c r="GA52" t="s">
        <v>135</v>
      </c>
      <c r="GD52">
        <v>1</v>
      </c>
      <c r="GF52">
        <v>-243141365</v>
      </c>
      <c r="GG52">
        <v>2</v>
      </c>
      <c r="GH52">
        <v>3</v>
      </c>
      <c r="GI52">
        <v>-2</v>
      </c>
      <c r="GJ52">
        <v>0</v>
      </c>
      <c r="GK52">
        <v>0</v>
      </c>
      <c r="GL52">
        <f t="shared" si="47"/>
        <v>0</v>
      </c>
      <c r="GM52">
        <f t="shared" si="48"/>
        <v>1333.33</v>
      </c>
      <c r="GN52">
        <f t="shared" si="49"/>
        <v>1333.33</v>
      </c>
      <c r="GO52">
        <f t="shared" si="50"/>
        <v>0</v>
      </c>
      <c r="GP52">
        <f t="shared" si="51"/>
        <v>0</v>
      </c>
      <c r="GR52">
        <v>1</v>
      </c>
      <c r="GS52">
        <v>1</v>
      </c>
      <c r="GT52">
        <v>0</v>
      </c>
      <c r="GU52" t="s">
        <v>3</v>
      </c>
      <c r="GV52">
        <f t="shared" si="52"/>
        <v>0</v>
      </c>
      <c r="GW52">
        <v>1</v>
      </c>
      <c r="GX52">
        <f t="shared" si="53"/>
        <v>0</v>
      </c>
      <c r="HA52">
        <v>0</v>
      </c>
      <c r="HB52">
        <v>0</v>
      </c>
      <c r="HC52">
        <f t="shared" si="54"/>
        <v>0</v>
      </c>
      <c r="HE52" t="s">
        <v>57</v>
      </c>
      <c r="HF52" t="s">
        <v>57</v>
      </c>
      <c r="HM52" t="s">
        <v>3</v>
      </c>
      <c r="HN52" t="s">
        <v>3</v>
      </c>
      <c r="HO52" t="s">
        <v>3</v>
      </c>
      <c r="HP52" t="s">
        <v>3</v>
      </c>
      <c r="HQ52" t="s">
        <v>3</v>
      </c>
      <c r="IK52">
        <v>0</v>
      </c>
    </row>
    <row r="53" spans="1:245">
      <c r="A53">
        <v>17</v>
      </c>
      <c r="B53">
        <v>1</v>
      </c>
      <c r="C53">
        <f>ROW(SmtRes!A85)</f>
        <v>85</v>
      </c>
      <c r="D53">
        <f>ROW(EtalonRes!A85)</f>
        <v>85</v>
      </c>
      <c r="E53" t="s">
        <v>136</v>
      </c>
      <c r="F53" t="s">
        <v>116</v>
      </c>
      <c r="G53" t="s">
        <v>117</v>
      </c>
      <c r="H53" t="s">
        <v>98</v>
      </c>
      <c r="I53">
        <v>1</v>
      </c>
      <c r="J53">
        <v>0</v>
      </c>
      <c r="K53">
        <v>1</v>
      </c>
      <c r="O53">
        <f t="shared" si="21"/>
        <v>1485.73</v>
      </c>
      <c r="P53">
        <f t="shared" si="22"/>
        <v>0</v>
      </c>
      <c r="Q53">
        <f t="shared" si="23"/>
        <v>2.19</v>
      </c>
      <c r="R53">
        <f t="shared" si="24"/>
        <v>0</v>
      </c>
      <c r="S53">
        <f t="shared" si="25"/>
        <v>1483.54</v>
      </c>
      <c r="T53">
        <f t="shared" si="26"/>
        <v>0</v>
      </c>
      <c r="U53">
        <f t="shared" si="27"/>
        <v>5.52</v>
      </c>
      <c r="V53">
        <f t="shared" si="28"/>
        <v>0</v>
      </c>
      <c r="W53">
        <f t="shared" si="29"/>
        <v>0</v>
      </c>
      <c r="X53">
        <f t="shared" si="30"/>
        <v>1409.36</v>
      </c>
      <c r="Y53">
        <f t="shared" si="31"/>
        <v>741.77</v>
      </c>
      <c r="AA53">
        <v>43077426</v>
      </c>
      <c r="AB53">
        <f t="shared" si="32"/>
        <v>52.28</v>
      </c>
      <c r="AC53">
        <f>ROUND(((ES53*0)),2)</f>
        <v>0</v>
      </c>
      <c r="AD53">
        <f>ROUND(((((ET53*1.15))-((EU53*1.15)))+AE53),2)</f>
        <v>0.39</v>
      </c>
      <c r="AE53">
        <f>ROUND(((EU53*1.15)),2)</f>
        <v>0</v>
      </c>
      <c r="AF53">
        <f>ROUND(((EV53*1.15)),2)</f>
        <v>51.89</v>
      </c>
      <c r="AG53">
        <f t="shared" si="33"/>
        <v>0</v>
      </c>
      <c r="AH53">
        <f>((EW53*1.15))</f>
        <v>5.52</v>
      </c>
      <c r="AI53">
        <f>((EX53*1.15))</f>
        <v>0</v>
      </c>
      <c r="AJ53">
        <f t="shared" si="34"/>
        <v>0</v>
      </c>
      <c r="AK53">
        <v>51.9</v>
      </c>
      <c r="AL53">
        <v>6.44</v>
      </c>
      <c r="AM53">
        <v>0.34</v>
      </c>
      <c r="AN53">
        <v>0</v>
      </c>
      <c r="AO53">
        <v>45.12</v>
      </c>
      <c r="AP53">
        <v>0</v>
      </c>
      <c r="AQ53">
        <v>4.8</v>
      </c>
      <c r="AR53">
        <v>0</v>
      </c>
      <c r="AS53">
        <v>0</v>
      </c>
      <c r="AT53">
        <v>95</v>
      </c>
      <c r="AU53">
        <v>50</v>
      </c>
      <c r="AV53">
        <v>1</v>
      </c>
      <c r="AW53">
        <v>1</v>
      </c>
      <c r="AZ53">
        <v>1</v>
      </c>
      <c r="BA53">
        <v>28.59</v>
      </c>
      <c r="BB53">
        <v>5.62</v>
      </c>
      <c r="BC53">
        <v>9.99</v>
      </c>
      <c r="BD53" t="s">
        <v>3</v>
      </c>
      <c r="BE53" t="s">
        <v>3</v>
      </c>
      <c r="BF53" t="s">
        <v>3</v>
      </c>
      <c r="BG53" t="s">
        <v>3</v>
      </c>
      <c r="BH53">
        <v>0</v>
      </c>
      <c r="BI53">
        <v>2</v>
      </c>
      <c r="BJ53" t="s">
        <v>118</v>
      </c>
      <c r="BM53">
        <v>110011</v>
      </c>
      <c r="BN53">
        <v>0</v>
      </c>
      <c r="BO53" t="s">
        <v>116</v>
      </c>
      <c r="BP53">
        <v>1</v>
      </c>
      <c r="BQ53">
        <v>3</v>
      </c>
      <c r="BR53">
        <v>0</v>
      </c>
      <c r="BS53">
        <v>28.59</v>
      </c>
      <c r="BT53">
        <v>1</v>
      </c>
      <c r="BU53">
        <v>1</v>
      </c>
      <c r="BV53">
        <v>1</v>
      </c>
      <c r="BW53">
        <v>1</v>
      </c>
      <c r="BX53">
        <v>1</v>
      </c>
      <c r="BY53" t="s">
        <v>3</v>
      </c>
      <c r="BZ53">
        <v>90</v>
      </c>
      <c r="CA53">
        <v>46</v>
      </c>
      <c r="CB53" t="s">
        <v>3</v>
      </c>
      <c r="CE53">
        <v>0</v>
      </c>
      <c r="CF53">
        <v>0</v>
      </c>
      <c r="CG53">
        <v>0</v>
      </c>
      <c r="CM53">
        <v>0</v>
      </c>
      <c r="CN53" t="s">
        <v>564</v>
      </c>
      <c r="CO53">
        <v>0</v>
      </c>
      <c r="CP53">
        <f t="shared" si="35"/>
        <v>1485.73</v>
      </c>
      <c r="CQ53">
        <f t="shared" si="36"/>
        <v>0</v>
      </c>
      <c r="CR53">
        <f t="shared" si="37"/>
        <v>2.1918000000000002</v>
      </c>
      <c r="CS53">
        <f t="shared" si="38"/>
        <v>0</v>
      </c>
      <c r="CT53">
        <f t="shared" si="39"/>
        <v>1483.5351000000001</v>
      </c>
      <c r="CU53">
        <f t="shared" si="40"/>
        <v>0</v>
      </c>
      <c r="CV53">
        <f t="shared" si="41"/>
        <v>5.52</v>
      </c>
      <c r="CW53">
        <f t="shared" si="42"/>
        <v>0</v>
      </c>
      <c r="CX53">
        <f t="shared" si="43"/>
        <v>0</v>
      </c>
      <c r="CY53">
        <f t="shared" si="44"/>
        <v>1409.3629999999998</v>
      </c>
      <c r="CZ53">
        <f t="shared" si="45"/>
        <v>741.77</v>
      </c>
      <c r="DC53" t="s">
        <v>3</v>
      </c>
      <c r="DD53" t="s">
        <v>27</v>
      </c>
      <c r="DE53" t="s">
        <v>28</v>
      </c>
      <c r="DF53" t="s">
        <v>28</v>
      </c>
      <c r="DG53" t="s">
        <v>28</v>
      </c>
      <c r="DH53" t="s">
        <v>3</v>
      </c>
      <c r="DI53" t="s">
        <v>28</v>
      </c>
      <c r="DJ53" t="s">
        <v>28</v>
      </c>
      <c r="DK53" t="s">
        <v>3</v>
      </c>
      <c r="DL53" t="s">
        <v>29</v>
      </c>
      <c r="DM53" t="s">
        <v>30</v>
      </c>
      <c r="DN53">
        <v>0</v>
      </c>
      <c r="DO53">
        <v>0</v>
      </c>
      <c r="DP53">
        <v>1</v>
      </c>
      <c r="DQ53">
        <v>1</v>
      </c>
      <c r="DU53">
        <v>1013</v>
      </c>
      <c r="DV53" t="s">
        <v>98</v>
      </c>
      <c r="DW53" t="s">
        <v>98</v>
      </c>
      <c r="DX53">
        <v>1</v>
      </c>
      <c r="DZ53" t="s">
        <v>3</v>
      </c>
      <c r="EA53" t="s">
        <v>3</v>
      </c>
      <c r="EB53" t="s">
        <v>3</v>
      </c>
      <c r="EC53" t="s">
        <v>3</v>
      </c>
      <c r="EE53">
        <v>43005385</v>
      </c>
      <c r="EF53">
        <v>3</v>
      </c>
      <c r="EG53" t="s">
        <v>31</v>
      </c>
      <c r="EH53">
        <v>0</v>
      </c>
      <c r="EI53" t="s">
        <v>3</v>
      </c>
      <c r="EJ53">
        <v>2</v>
      </c>
      <c r="EK53">
        <v>110011</v>
      </c>
      <c r="EL53" t="s">
        <v>108</v>
      </c>
      <c r="EM53" t="s">
        <v>109</v>
      </c>
      <c r="EO53" t="s">
        <v>66</v>
      </c>
      <c r="EQ53">
        <v>0</v>
      </c>
      <c r="ER53">
        <v>51.9</v>
      </c>
      <c r="ES53">
        <v>6.44</v>
      </c>
      <c r="ET53">
        <v>0.34</v>
      </c>
      <c r="EU53">
        <v>0</v>
      </c>
      <c r="EV53">
        <v>45.12</v>
      </c>
      <c r="EW53">
        <v>4.8</v>
      </c>
      <c r="EX53">
        <v>0</v>
      </c>
      <c r="EY53">
        <v>0</v>
      </c>
      <c r="FQ53">
        <v>0</v>
      </c>
      <c r="FR53">
        <f t="shared" si="46"/>
        <v>0</v>
      </c>
      <c r="FS53">
        <v>0</v>
      </c>
      <c r="FX53">
        <v>95</v>
      </c>
      <c r="FY53">
        <v>50</v>
      </c>
      <c r="GA53" t="s">
        <v>3</v>
      </c>
      <c r="GD53">
        <v>1</v>
      </c>
      <c r="GF53">
        <v>-1313272534</v>
      </c>
      <c r="GG53">
        <v>2</v>
      </c>
      <c r="GH53">
        <v>1</v>
      </c>
      <c r="GI53">
        <v>2</v>
      </c>
      <c r="GJ53">
        <v>0</v>
      </c>
      <c r="GK53">
        <v>0</v>
      </c>
      <c r="GL53">
        <f t="shared" si="47"/>
        <v>0</v>
      </c>
      <c r="GM53">
        <f t="shared" si="48"/>
        <v>3636.86</v>
      </c>
      <c r="GN53">
        <f t="shared" si="49"/>
        <v>0</v>
      </c>
      <c r="GO53">
        <f t="shared" si="50"/>
        <v>3636.86</v>
      </c>
      <c r="GP53">
        <f t="shared" si="51"/>
        <v>0</v>
      </c>
      <c r="GR53">
        <v>0</v>
      </c>
      <c r="GS53">
        <v>3</v>
      </c>
      <c r="GT53">
        <v>0</v>
      </c>
      <c r="GU53" t="s">
        <v>3</v>
      </c>
      <c r="GV53">
        <f t="shared" si="52"/>
        <v>0</v>
      </c>
      <c r="GW53">
        <v>1</v>
      </c>
      <c r="GX53">
        <f t="shared" si="53"/>
        <v>0</v>
      </c>
      <c r="HA53">
        <v>0</v>
      </c>
      <c r="HB53">
        <v>0</v>
      </c>
      <c r="HC53">
        <f t="shared" si="54"/>
        <v>0</v>
      </c>
      <c r="HE53" t="s">
        <v>3</v>
      </c>
      <c r="HF53" t="s">
        <v>3</v>
      </c>
      <c r="HM53" t="s">
        <v>3</v>
      </c>
      <c r="HN53" t="s">
        <v>110</v>
      </c>
      <c r="HO53" t="s">
        <v>111</v>
      </c>
      <c r="HP53" t="s">
        <v>108</v>
      </c>
      <c r="HQ53" t="s">
        <v>108</v>
      </c>
      <c r="IK53">
        <v>0</v>
      </c>
    </row>
    <row r="54" spans="1:245">
      <c r="A54">
        <v>17</v>
      </c>
      <c r="B54">
        <v>1</v>
      </c>
      <c r="E54" t="s">
        <v>137</v>
      </c>
      <c r="F54" t="s">
        <v>50</v>
      </c>
      <c r="G54" t="s">
        <v>138</v>
      </c>
      <c r="H54" t="s">
        <v>72</v>
      </c>
      <c r="I54">
        <v>1</v>
      </c>
      <c r="J54">
        <v>0</v>
      </c>
      <c r="K54">
        <v>1</v>
      </c>
      <c r="O54">
        <f t="shared" si="21"/>
        <v>3250</v>
      </c>
      <c r="P54">
        <f t="shared" si="22"/>
        <v>3250</v>
      </c>
      <c r="Q54">
        <f t="shared" si="23"/>
        <v>0</v>
      </c>
      <c r="R54">
        <f t="shared" si="24"/>
        <v>0</v>
      </c>
      <c r="S54">
        <f t="shared" si="25"/>
        <v>0</v>
      </c>
      <c r="T54">
        <f t="shared" si="26"/>
        <v>0</v>
      </c>
      <c r="U54">
        <f t="shared" si="27"/>
        <v>0</v>
      </c>
      <c r="V54">
        <f t="shared" si="28"/>
        <v>0</v>
      </c>
      <c r="W54">
        <f t="shared" si="29"/>
        <v>0</v>
      </c>
      <c r="X54">
        <f t="shared" si="30"/>
        <v>0</v>
      </c>
      <c r="Y54">
        <f t="shared" si="31"/>
        <v>0</v>
      </c>
      <c r="AA54">
        <v>43077426</v>
      </c>
      <c r="AB54">
        <f t="shared" si="32"/>
        <v>3250</v>
      </c>
      <c r="AC54">
        <f>ROUND((ES54),2)</f>
        <v>3250</v>
      </c>
      <c r="AD54">
        <f>ROUND((((ET54)-(EU54))+AE54),2)</f>
        <v>0</v>
      </c>
      <c r="AE54">
        <f>ROUND((EU54),2)</f>
        <v>0</v>
      </c>
      <c r="AF54">
        <f>ROUND((EV54),2)</f>
        <v>0</v>
      </c>
      <c r="AG54">
        <f t="shared" si="33"/>
        <v>0</v>
      </c>
      <c r="AH54">
        <f>(EW54)</f>
        <v>0</v>
      </c>
      <c r="AI54">
        <f>(EX54)</f>
        <v>0</v>
      </c>
      <c r="AJ54">
        <f t="shared" si="34"/>
        <v>0</v>
      </c>
      <c r="AK54">
        <v>3250</v>
      </c>
      <c r="AL54">
        <v>3250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1</v>
      </c>
      <c r="AW54">
        <v>1</v>
      </c>
      <c r="AZ54">
        <v>1</v>
      </c>
      <c r="BA54">
        <v>1</v>
      </c>
      <c r="BB54">
        <v>1</v>
      </c>
      <c r="BC54">
        <v>1</v>
      </c>
      <c r="BD54" t="s">
        <v>3</v>
      </c>
      <c r="BE54" t="s">
        <v>3</v>
      </c>
      <c r="BF54" t="s">
        <v>3</v>
      </c>
      <c r="BG54" t="s">
        <v>3</v>
      </c>
      <c r="BH54">
        <v>3</v>
      </c>
      <c r="BI54">
        <v>1</v>
      </c>
      <c r="BJ54" t="s">
        <v>3</v>
      </c>
      <c r="BM54">
        <v>1100</v>
      </c>
      <c r="BN54">
        <v>0</v>
      </c>
      <c r="BO54" t="s">
        <v>3</v>
      </c>
      <c r="BP54">
        <v>0</v>
      </c>
      <c r="BQ54">
        <v>8</v>
      </c>
      <c r="BR54">
        <v>0</v>
      </c>
      <c r="BS54">
        <v>1</v>
      </c>
      <c r="BT54">
        <v>1</v>
      </c>
      <c r="BU54">
        <v>1</v>
      </c>
      <c r="BV54">
        <v>1</v>
      </c>
      <c r="BW54">
        <v>1</v>
      </c>
      <c r="BX54">
        <v>1</v>
      </c>
      <c r="BY54" t="s">
        <v>3</v>
      </c>
      <c r="BZ54">
        <v>0</v>
      </c>
      <c r="CA54">
        <v>0</v>
      </c>
      <c r="CB54" t="s">
        <v>3</v>
      </c>
      <c r="CE54">
        <v>0</v>
      </c>
      <c r="CF54">
        <v>0</v>
      </c>
      <c r="CG54">
        <v>0</v>
      </c>
      <c r="CM54">
        <v>0</v>
      </c>
      <c r="CN54" t="s">
        <v>3</v>
      </c>
      <c r="CO54">
        <v>0</v>
      </c>
      <c r="CP54">
        <f t="shared" si="35"/>
        <v>3250</v>
      </c>
      <c r="CQ54">
        <f t="shared" si="36"/>
        <v>3250</v>
      </c>
      <c r="CR54">
        <f t="shared" si="37"/>
        <v>0</v>
      </c>
      <c r="CS54">
        <f t="shared" si="38"/>
        <v>0</v>
      </c>
      <c r="CT54">
        <f t="shared" si="39"/>
        <v>0</v>
      </c>
      <c r="CU54">
        <f t="shared" si="40"/>
        <v>0</v>
      </c>
      <c r="CV54">
        <f t="shared" si="41"/>
        <v>0</v>
      </c>
      <c r="CW54">
        <f t="shared" si="42"/>
        <v>0</v>
      </c>
      <c r="CX54">
        <f t="shared" si="43"/>
        <v>0</v>
      </c>
      <c r="CY54">
        <f t="shared" si="44"/>
        <v>0</v>
      </c>
      <c r="CZ54">
        <f t="shared" si="45"/>
        <v>0</v>
      </c>
      <c r="DC54" t="s">
        <v>3</v>
      </c>
      <c r="DD54" t="s">
        <v>3</v>
      </c>
      <c r="DE54" t="s">
        <v>3</v>
      </c>
      <c r="DF54" t="s">
        <v>3</v>
      </c>
      <c r="DG54" t="s">
        <v>3</v>
      </c>
      <c r="DH54" t="s">
        <v>3</v>
      </c>
      <c r="DI54" t="s">
        <v>3</v>
      </c>
      <c r="DJ54" t="s">
        <v>3</v>
      </c>
      <c r="DK54" t="s">
        <v>3</v>
      </c>
      <c r="DL54" t="s">
        <v>3</v>
      </c>
      <c r="DM54" t="s">
        <v>3</v>
      </c>
      <c r="DN54">
        <v>0</v>
      </c>
      <c r="DO54">
        <v>0</v>
      </c>
      <c r="DP54">
        <v>1</v>
      </c>
      <c r="DQ54">
        <v>1</v>
      </c>
      <c r="DU54">
        <v>1010</v>
      </c>
      <c r="DV54" t="s">
        <v>72</v>
      </c>
      <c r="DW54" t="s">
        <v>72</v>
      </c>
      <c r="DX54">
        <v>1</v>
      </c>
      <c r="DZ54" t="s">
        <v>3</v>
      </c>
      <c r="EA54" t="s">
        <v>3</v>
      </c>
      <c r="EB54" t="s">
        <v>3</v>
      </c>
      <c r="EC54" t="s">
        <v>3</v>
      </c>
      <c r="EE54">
        <v>43005718</v>
      </c>
      <c r="EF54">
        <v>8</v>
      </c>
      <c r="EG54" t="s">
        <v>53</v>
      </c>
      <c r="EH54">
        <v>0</v>
      </c>
      <c r="EI54" t="s">
        <v>3</v>
      </c>
      <c r="EJ54">
        <v>1</v>
      </c>
      <c r="EK54">
        <v>1100</v>
      </c>
      <c r="EL54" t="s">
        <v>54</v>
      </c>
      <c r="EM54" t="s">
        <v>55</v>
      </c>
      <c r="EO54" t="s">
        <v>3</v>
      </c>
      <c r="EQ54">
        <v>0</v>
      </c>
      <c r="ER54">
        <v>3250</v>
      </c>
      <c r="ES54">
        <v>3250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5</v>
      </c>
      <c r="FC54">
        <v>1</v>
      </c>
      <c r="FD54">
        <v>18</v>
      </c>
      <c r="FF54">
        <v>3900</v>
      </c>
      <c r="FQ54">
        <v>0</v>
      </c>
      <c r="FR54">
        <f t="shared" si="46"/>
        <v>0</v>
      </c>
      <c r="FS54">
        <v>0</v>
      </c>
      <c r="FX54">
        <v>0</v>
      </c>
      <c r="FY54">
        <v>0</v>
      </c>
      <c r="GA54" t="s">
        <v>139</v>
      </c>
      <c r="GD54">
        <v>1</v>
      </c>
      <c r="GF54">
        <v>1482834681</v>
      </c>
      <c r="GG54">
        <v>2</v>
      </c>
      <c r="GH54">
        <v>3</v>
      </c>
      <c r="GI54">
        <v>-2</v>
      </c>
      <c r="GJ54">
        <v>0</v>
      </c>
      <c r="GK54">
        <v>0</v>
      </c>
      <c r="GL54">
        <f t="shared" si="47"/>
        <v>0</v>
      </c>
      <c r="GM54">
        <f t="shared" si="48"/>
        <v>3250</v>
      </c>
      <c r="GN54">
        <f t="shared" si="49"/>
        <v>3250</v>
      </c>
      <c r="GO54">
        <f t="shared" si="50"/>
        <v>0</v>
      </c>
      <c r="GP54">
        <f t="shared" si="51"/>
        <v>0</v>
      </c>
      <c r="GR54">
        <v>1</v>
      </c>
      <c r="GS54">
        <v>1</v>
      </c>
      <c r="GT54">
        <v>0</v>
      </c>
      <c r="GU54" t="s">
        <v>3</v>
      </c>
      <c r="GV54">
        <f t="shared" si="52"/>
        <v>0</v>
      </c>
      <c r="GW54">
        <v>1</v>
      </c>
      <c r="GX54">
        <f t="shared" si="53"/>
        <v>0</v>
      </c>
      <c r="HA54">
        <v>0</v>
      </c>
      <c r="HB54">
        <v>0</v>
      </c>
      <c r="HC54">
        <f t="shared" si="54"/>
        <v>0</v>
      </c>
      <c r="HE54" t="s">
        <v>57</v>
      </c>
      <c r="HF54" t="s">
        <v>57</v>
      </c>
      <c r="HM54" t="s">
        <v>3</v>
      </c>
      <c r="HN54" t="s">
        <v>3</v>
      </c>
      <c r="HO54" t="s">
        <v>3</v>
      </c>
      <c r="HP54" t="s">
        <v>3</v>
      </c>
      <c r="HQ54" t="s">
        <v>3</v>
      </c>
      <c r="IK54">
        <v>0</v>
      </c>
    </row>
    <row r="55" spans="1:245">
      <c r="A55">
        <v>17</v>
      </c>
      <c r="B55">
        <v>1</v>
      </c>
      <c r="C55">
        <f>ROW(SmtRes!A91)</f>
        <v>91</v>
      </c>
      <c r="D55">
        <f>ROW(EtalonRes!A91)</f>
        <v>91</v>
      </c>
      <c r="E55" t="s">
        <v>140</v>
      </c>
      <c r="F55" t="s">
        <v>141</v>
      </c>
      <c r="G55" t="s">
        <v>142</v>
      </c>
      <c r="H55" t="s">
        <v>98</v>
      </c>
      <c r="I55">
        <v>1</v>
      </c>
      <c r="J55">
        <v>0</v>
      </c>
      <c r="K55">
        <v>1</v>
      </c>
      <c r="O55">
        <f t="shared" si="21"/>
        <v>448.83</v>
      </c>
      <c r="P55">
        <f t="shared" si="22"/>
        <v>0</v>
      </c>
      <c r="Q55">
        <f t="shared" si="23"/>
        <v>114.9</v>
      </c>
      <c r="R55">
        <f t="shared" si="24"/>
        <v>15.72</v>
      </c>
      <c r="S55">
        <f t="shared" si="25"/>
        <v>333.93</v>
      </c>
      <c r="T55">
        <f t="shared" si="26"/>
        <v>0</v>
      </c>
      <c r="U55">
        <f t="shared" si="27"/>
        <v>1.2994999999999999</v>
      </c>
      <c r="V55">
        <f t="shared" si="28"/>
        <v>4.5999999999999999E-2</v>
      </c>
      <c r="W55">
        <f t="shared" si="29"/>
        <v>0</v>
      </c>
      <c r="X55">
        <f t="shared" si="30"/>
        <v>332.17</v>
      </c>
      <c r="Y55">
        <f t="shared" si="31"/>
        <v>174.83</v>
      </c>
      <c r="AA55">
        <v>43077426</v>
      </c>
      <c r="AB55">
        <f t="shared" si="32"/>
        <v>22.27</v>
      </c>
      <c r="AC55">
        <f>ROUND(((ES55*0)),2)</f>
        <v>0</v>
      </c>
      <c r="AD55">
        <f>ROUND(((((ET55*1.15))-((EU55*1.15)))+AE55),2)</f>
        <v>10.59</v>
      </c>
      <c r="AE55">
        <f>ROUND(((EU55*1.15)),2)</f>
        <v>0.55000000000000004</v>
      </c>
      <c r="AF55">
        <f>ROUND(((EV55*1.15)),2)</f>
        <v>11.68</v>
      </c>
      <c r="AG55">
        <f t="shared" si="33"/>
        <v>0</v>
      </c>
      <c r="AH55">
        <f>((EW55*1.15))</f>
        <v>1.2994999999999999</v>
      </c>
      <c r="AI55">
        <f>((EX55*1.15))</f>
        <v>4.5999999999999999E-2</v>
      </c>
      <c r="AJ55">
        <f t="shared" si="34"/>
        <v>0</v>
      </c>
      <c r="AK55">
        <v>20.14</v>
      </c>
      <c r="AL55">
        <v>0.77</v>
      </c>
      <c r="AM55">
        <v>9.2100000000000009</v>
      </c>
      <c r="AN55">
        <v>0.48</v>
      </c>
      <c r="AO55">
        <v>10.16</v>
      </c>
      <c r="AP55">
        <v>0</v>
      </c>
      <c r="AQ55">
        <v>1.1299999999999999</v>
      </c>
      <c r="AR55">
        <v>0.04</v>
      </c>
      <c r="AS55">
        <v>0</v>
      </c>
      <c r="AT55">
        <v>95</v>
      </c>
      <c r="AU55">
        <v>50</v>
      </c>
      <c r="AV55">
        <v>1</v>
      </c>
      <c r="AW55">
        <v>1</v>
      </c>
      <c r="AZ55">
        <v>1</v>
      </c>
      <c r="BA55">
        <v>28.59</v>
      </c>
      <c r="BB55">
        <v>10.85</v>
      </c>
      <c r="BC55">
        <v>20.45</v>
      </c>
      <c r="BD55" t="s">
        <v>3</v>
      </c>
      <c r="BE55" t="s">
        <v>3</v>
      </c>
      <c r="BF55" t="s">
        <v>3</v>
      </c>
      <c r="BG55" t="s">
        <v>3</v>
      </c>
      <c r="BH55">
        <v>0</v>
      </c>
      <c r="BI55">
        <v>2</v>
      </c>
      <c r="BJ55" t="s">
        <v>143</v>
      </c>
      <c r="BM55">
        <v>108001</v>
      </c>
      <c r="BN55">
        <v>0</v>
      </c>
      <c r="BO55" t="s">
        <v>141</v>
      </c>
      <c r="BP55">
        <v>1</v>
      </c>
      <c r="BQ55">
        <v>3</v>
      </c>
      <c r="BR55">
        <v>0</v>
      </c>
      <c r="BS55">
        <v>28.59</v>
      </c>
      <c r="BT55">
        <v>1</v>
      </c>
      <c r="BU55">
        <v>1</v>
      </c>
      <c r="BV55">
        <v>1</v>
      </c>
      <c r="BW55">
        <v>1</v>
      </c>
      <c r="BX55">
        <v>1</v>
      </c>
      <c r="BY55" t="s">
        <v>3</v>
      </c>
      <c r="BZ55">
        <v>97</v>
      </c>
      <c r="CA55">
        <v>51</v>
      </c>
      <c r="CB55" t="s">
        <v>3</v>
      </c>
      <c r="CE55">
        <v>0</v>
      </c>
      <c r="CF55">
        <v>0</v>
      </c>
      <c r="CG55">
        <v>0</v>
      </c>
      <c r="CM55">
        <v>0</v>
      </c>
      <c r="CN55" t="s">
        <v>564</v>
      </c>
      <c r="CO55">
        <v>0</v>
      </c>
      <c r="CP55">
        <f t="shared" si="35"/>
        <v>448.83000000000004</v>
      </c>
      <c r="CQ55">
        <f t="shared" si="36"/>
        <v>0</v>
      </c>
      <c r="CR55">
        <f t="shared" si="37"/>
        <v>114.9015</v>
      </c>
      <c r="CS55">
        <f t="shared" si="38"/>
        <v>15.724500000000001</v>
      </c>
      <c r="CT55">
        <f t="shared" si="39"/>
        <v>333.93119999999999</v>
      </c>
      <c r="CU55">
        <f t="shared" si="40"/>
        <v>0</v>
      </c>
      <c r="CV55">
        <f t="shared" si="41"/>
        <v>1.2994999999999999</v>
      </c>
      <c r="CW55">
        <f t="shared" si="42"/>
        <v>4.5999999999999999E-2</v>
      </c>
      <c r="CX55">
        <f t="shared" si="43"/>
        <v>0</v>
      </c>
      <c r="CY55">
        <f t="shared" si="44"/>
        <v>332.16750000000002</v>
      </c>
      <c r="CZ55">
        <f t="shared" si="45"/>
        <v>174.82499999999999</v>
      </c>
      <c r="DC55" t="s">
        <v>3</v>
      </c>
      <c r="DD55" t="s">
        <v>27</v>
      </c>
      <c r="DE55" t="s">
        <v>28</v>
      </c>
      <c r="DF55" t="s">
        <v>28</v>
      </c>
      <c r="DG55" t="s">
        <v>28</v>
      </c>
      <c r="DH55" t="s">
        <v>3</v>
      </c>
      <c r="DI55" t="s">
        <v>28</v>
      </c>
      <c r="DJ55" t="s">
        <v>28</v>
      </c>
      <c r="DK55" t="s">
        <v>3</v>
      </c>
      <c r="DL55" t="s">
        <v>29</v>
      </c>
      <c r="DM55" t="s">
        <v>30</v>
      </c>
      <c r="DN55">
        <v>0</v>
      </c>
      <c r="DO55">
        <v>0</v>
      </c>
      <c r="DP55">
        <v>1</v>
      </c>
      <c r="DQ55">
        <v>1</v>
      </c>
      <c r="DU55">
        <v>1013</v>
      </c>
      <c r="DV55" t="s">
        <v>98</v>
      </c>
      <c r="DW55" t="s">
        <v>98</v>
      </c>
      <c r="DX55">
        <v>1</v>
      </c>
      <c r="DZ55" t="s">
        <v>3</v>
      </c>
      <c r="EA55" t="s">
        <v>3</v>
      </c>
      <c r="EB55" t="s">
        <v>3</v>
      </c>
      <c r="EC55" t="s">
        <v>3</v>
      </c>
      <c r="EE55">
        <v>43005296</v>
      </c>
      <c r="EF55">
        <v>3</v>
      </c>
      <c r="EG55" t="s">
        <v>31</v>
      </c>
      <c r="EH55">
        <v>0</v>
      </c>
      <c r="EI55" t="s">
        <v>3</v>
      </c>
      <c r="EJ55">
        <v>2</v>
      </c>
      <c r="EK55">
        <v>108001</v>
      </c>
      <c r="EL55" t="s">
        <v>32</v>
      </c>
      <c r="EM55" t="s">
        <v>33</v>
      </c>
      <c r="EO55" t="s">
        <v>66</v>
      </c>
      <c r="EQ55">
        <v>0</v>
      </c>
      <c r="ER55">
        <v>20.14</v>
      </c>
      <c r="ES55">
        <v>0.77</v>
      </c>
      <c r="ET55">
        <v>9.2100000000000009</v>
      </c>
      <c r="EU55">
        <v>0.48</v>
      </c>
      <c r="EV55">
        <v>10.16</v>
      </c>
      <c r="EW55">
        <v>1.1299999999999999</v>
      </c>
      <c r="EX55">
        <v>0.04</v>
      </c>
      <c r="EY55">
        <v>0</v>
      </c>
      <c r="FQ55">
        <v>0</v>
      </c>
      <c r="FR55">
        <f t="shared" si="46"/>
        <v>0</v>
      </c>
      <c r="FS55">
        <v>0</v>
      </c>
      <c r="FX55">
        <v>95</v>
      </c>
      <c r="FY55">
        <v>50</v>
      </c>
      <c r="GA55" t="s">
        <v>3</v>
      </c>
      <c r="GD55">
        <v>1</v>
      </c>
      <c r="GF55">
        <v>-500225363</v>
      </c>
      <c r="GG55">
        <v>2</v>
      </c>
      <c r="GH55">
        <v>1</v>
      </c>
      <c r="GI55">
        <v>2</v>
      </c>
      <c r="GJ55">
        <v>0</v>
      </c>
      <c r="GK55">
        <v>0</v>
      </c>
      <c r="GL55">
        <f t="shared" si="47"/>
        <v>0</v>
      </c>
      <c r="GM55">
        <f t="shared" si="48"/>
        <v>955.83</v>
      </c>
      <c r="GN55">
        <f t="shared" si="49"/>
        <v>0</v>
      </c>
      <c r="GO55">
        <f t="shared" si="50"/>
        <v>955.83</v>
      </c>
      <c r="GP55">
        <f t="shared" si="51"/>
        <v>0</v>
      </c>
      <c r="GR55">
        <v>0</v>
      </c>
      <c r="GS55">
        <v>3</v>
      </c>
      <c r="GT55">
        <v>0</v>
      </c>
      <c r="GU55" t="s">
        <v>3</v>
      </c>
      <c r="GV55">
        <f t="shared" si="52"/>
        <v>0</v>
      </c>
      <c r="GW55">
        <v>1</v>
      </c>
      <c r="GX55">
        <f t="shared" si="53"/>
        <v>0</v>
      </c>
      <c r="HA55">
        <v>0</v>
      </c>
      <c r="HB55">
        <v>0</v>
      </c>
      <c r="HC55">
        <f t="shared" si="54"/>
        <v>0</v>
      </c>
      <c r="HE55" t="s">
        <v>3</v>
      </c>
      <c r="HF55" t="s">
        <v>3</v>
      </c>
      <c r="HM55" t="s">
        <v>3</v>
      </c>
      <c r="HN55" t="s">
        <v>35</v>
      </c>
      <c r="HO55" t="s">
        <v>36</v>
      </c>
      <c r="HP55" t="s">
        <v>32</v>
      </c>
      <c r="HQ55" t="s">
        <v>32</v>
      </c>
      <c r="IK55">
        <v>0</v>
      </c>
    </row>
    <row r="56" spans="1:245">
      <c r="A56">
        <v>17</v>
      </c>
      <c r="B56">
        <v>1</v>
      </c>
      <c r="E56" t="s">
        <v>144</v>
      </c>
      <c r="F56" t="s">
        <v>50</v>
      </c>
      <c r="G56" t="s">
        <v>145</v>
      </c>
      <c r="H56" t="s">
        <v>72</v>
      </c>
      <c r="I56">
        <v>1</v>
      </c>
      <c r="J56">
        <v>0</v>
      </c>
      <c r="K56">
        <v>1</v>
      </c>
      <c r="O56">
        <f t="shared" si="21"/>
        <v>2100</v>
      </c>
      <c r="P56">
        <f t="shared" si="22"/>
        <v>2100</v>
      </c>
      <c r="Q56">
        <f t="shared" si="23"/>
        <v>0</v>
      </c>
      <c r="R56">
        <f t="shared" si="24"/>
        <v>0</v>
      </c>
      <c r="S56">
        <f t="shared" si="25"/>
        <v>0</v>
      </c>
      <c r="T56">
        <f t="shared" si="26"/>
        <v>0</v>
      </c>
      <c r="U56">
        <f t="shared" si="27"/>
        <v>0</v>
      </c>
      <c r="V56">
        <f t="shared" si="28"/>
        <v>0</v>
      </c>
      <c r="W56">
        <f t="shared" si="29"/>
        <v>0</v>
      </c>
      <c r="X56">
        <f t="shared" si="30"/>
        <v>0</v>
      </c>
      <c r="Y56">
        <f t="shared" si="31"/>
        <v>0</v>
      </c>
      <c r="AA56">
        <v>43077426</v>
      </c>
      <c r="AB56">
        <f t="shared" si="32"/>
        <v>2100</v>
      </c>
      <c r="AC56">
        <f>ROUND((ES56),2)</f>
        <v>2100</v>
      </c>
      <c r="AD56">
        <f>ROUND((((ET56)-(EU56))+AE56),2)</f>
        <v>0</v>
      </c>
      <c r="AE56">
        <f>ROUND((EU56),2)</f>
        <v>0</v>
      </c>
      <c r="AF56">
        <f>ROUND((EV56),2)</f>
        <v>0</v>
      </c>
      <c r="AG56">
        <f t="shared" si="33"/>
        <v>0</v>
      </c>
      <c r="AH56">
        <f>(EW56)</f>
        <v>0</v>
      </c>
      <c r="AI56">
        <f>(EX56)</f>
        <v>0</v>
      </c>
      <c r="AJ56">
        <f t="shared" si="34"/>
        <v>0</v>
      </c>
      <c r="AK56">
        <v>2100</v>
      </c>
      <c r="AL56">
        <v>2100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1</v>
      </c>
      <c r="AW56">
        <v>1</v>
      </c>
      <c r="AZ56">
        <v>1</v>
      </c>
      <c r="BA56">
        <v>1</v>
      </c>
      <c r="BB56">
        <v>1</v>
      </c>
      <c r="BC56">
        <v>1</v>
      </c>
      <c r="BD56" t="s">
        <v>3</v>
      </c>
      <c r="BE56" t="s">
        <v>3</v>
      </c>
      <c r="BF56" t="s">
        <v>3</v>
      </c>
      <c r="BG56" t="s">
        <v>3</v>
      </c>
      <c r="BH56">
        <v>3</v>
      </c>
      <c r="BI56">
        <v>1</v>
      </c>
      <c r="BJ56" t="s">
        <v>3</v>
      </c>
      <c r="BM56">
        <v>1100</v>
      </c>
      <c r="BN56">
        <v>0</v>
      </c>
      <c r="BO56" t="s">
        <v>3</v>
      </c>
      <c r="BP56">
        <v>0</v>
      </c>
      <c r="BQ56">
        <v>8</v>
      </c>
      <c r="BR56">
        <v>0</v>
      </c>
      <c r="BS56">
        <v>1</v>
      </c>
      <c r="BT56">
        <v>1</v>
      </c>
      <c r="BU56">
        <v>1</v>
      </c>
      <c r="BV56">
        <v>1</v>
      </c>
      <c r="BW56">
        <v>1</v>
      </c>
      <c r="BX56">
        <v>1</v>
      </c>
      <c r="BY56" t="s">
        <v>3</v>
      </c>
      <c r="BZ56">
        <v>0</v>
      </c>
      <c r="CA56">
        <v>0</v>
      </c>
      <c r="CB56" t="s">
        <v>3</v>
      </c>
      <c r="CE56">
        <v>0</v>
      </c>
      <c r="CF56">
        <v>0</v>
      </c>
      <c r="CG56">
        <v>0</v>
      </c>
      <c r="CM56">
        <v>0</v>
      </c>
      <c r="CN56" t="s">
        <v>3</v>
      </c>
      <c r="CO56">
        <v>0</v>
      </c>
      <c r="CP56">
        <f t="shared" si="35"/>
        <v>2100</v>
      </c>
      <c r="CQ56">
        <f t="shared" si="36"/>
        <v>2100</v>
      </c>
      <c r="CR56">
        <f t="shared" si="37"/>
        <v>0</v>
      </c>
      <c r="CS56">
        <f t="shared" si="38"/>
        <v>0</v>
      </c>
      <c r="CT56">
        <f t="shared" si="39"/>
        <v>0</v>
      </c>
      <c r="CU56">
        <f t="shared" si="40"/>
        <v>0</v>
      </c>
      <c r="CV56">
        <f t="shared" si="41"/>
        <v>0</v>
      </c>
      <c r="CW56">
        <f t="shared" si="42"/>
        <v>0</v>
      </c>
      <c r="CX56">
        <f t="shared" si="43"/>
        <v>0</v>
      </c>
      <c r="CY56">
        <f t="shared" si="44"/>
        <v>0</v>
      </c>
      <c r="CZ56">
        <f t="shared" si="45"/>
        <v>0</v>
      </c>
      <c r="DC56" t="s">
        <v>3</v>
      </c>
      <c r="DD56" t="s">
        <v>3</v>
      </c>
      <c r="DE56" t="s">
        <v>3</v>
      </c>
      <c r="DF56" t="s">
        <v>3</v>
      </c>
      <c r="DG56" t="s">
        <v>3</v>
      </c>
      <c r="DH56" t="s">
        <v>3</v>
      </c>
      <c r="DI56" t="s">
        <v>3</v>
      </c>
      <c r="DJ56" t="s">
        <v>3</v>
      </c>
      <c r="DK56" t="s">
        <v>3</v>
      </c>
      <c r="DL56" t="s">
        <v>3</v>
      </c>
      <c r="DM56" t="s">
        <v>3</v>
      </c>
      <c r="DN56">
        <v>0</v>
      </c>
      <c r="DO56">
        <v>0</v>
      </c>
      <c r="DP56">
        <v>1</v>
      </c>
      <c r="DQ56">
        <v>1</v>
      </c>
      <c r="DU56">
        <v>1010</v>
      </c>
      <c r="DV56" t="s">
        <v>72</v>
      </c>
      <c r="DW56" t="s">
        <v>72</v>
      </c>
      <c r="DX56">
        <v>1</v>
      </c>
      <c r="DZ56" t="s">
        <v>3</v>
      </c>
      <c r="EA56" t="s">
        <v>3</v>
      </c>
      <c r="EB56" t="s">
        <v>3</v>
      </c>
      <c r="EC56" t="s">
        <v>3</v>
      </c>
      <c r="EE56">
        <v>43005718</v>
      </c>
      <c r="EF56">
        <v>8</v>
      </c>
      <c r="EG56" t="s">
        <v>53</v>
      </c>
      <c r="EH56">
        <v>0</v>
      </c>
      <c r="EI56" t="s">
        <v>3</v>
      </c>
      <c r="EJ56">
        <v>1</v>
      </c>
      <c r="EK56">
        <v>1100</v>
      </c>
      <c r="EL56" t="s">
        <v>54</v>
      </c>
      <c r="EM56" t="s">
        <v>55</v>
      </c>
      <c r="EO56" t="s">
        <v>3</v>
      </c>
      <c r="EQ56">
        <v>0</v>
      </c>
      <c r="ER56">
        <v>2100</v>
      </c>
      <c r="ES56">
        <v>2100</v>
      </c>
      <c r="ET56">
        <v>0</v>
      </c>
      <c r="EU56">
        <v>0</v>
      </c>
      <c r="EV56">
        <v>0</v>
      </c>
      <c r="EW56">
        <v>0</v>
      </c>
      <c r="EX56">
        <v>0</v>
      </c>
      <c r="EY56">
        <v>0</v>
      </c>
      <c r="EZ56">
        <v>5</v>
      </c>
      <c r="FC56">
        <v>1</v>
      </c>
      <c r="FD56">
        <v>18</v>
      </c>
      <c r="FF56">
        <v>2520</v>
      </c>
      <c r="FQ56">
        <v>0</v>
      </c>
      <c r="FR56">
        <f t="shared" si="46"/>
        <v>0</v>
      </c>
      <c r="FS56">
        <v>0</v>
      </c>
      <c r="FX56">
        <v>0</v>
      </c>
      <c r="FY56">
        <v>0</v>
      </c>
      <c r="GA56" t="s">
        <v>146</v>
      </c>
      <c r="GD56">
        <v>1</v>
      </c>
      <c r="GF56">
        <v>126054643</v>
      </c>
      <c r="GG56">
        <v>2</v>
      </c>
      <c r="GH56">
        <v>3</v>
      </c>
      <c r="GI56">
        <v>-2</v>
      </c>
      <c r="GJ56">
        <v>0</v>
      </c>
      <c r="GK56">
        <v>0</v>
      </c>
      <c r="GL56">
        <f t="shared" si="47"/>
        <v>0</v>
      </c>
      <c r="GM56">
        <f t="shared" si="48"/>
        <v>2100</v>
      </c>
      <c r="GN56">
        <f t="shared" si="49"/>
        <v>2100</v>
      </c>
      <c r="GO56">
        <f t="shared" si="50"/>
        <v>0</v>
      </c>
      <c r="GP56">
        <f t="shared" si="51"/>
        <v>0</v>
      </c>
      <c r="GR56">
        <v>1</v>
      </c>
      <c r="GS56">
        <v>1</v>
      </c>
      <c r="GT56">
        <v>0</v>
      </c>
      <c r="GU56" t="s">
        <v>3</v>
      </c>
      <c r="GV56">
        <f t="shared" si="52"/>
        <v>0</v>
      </c>
      <c r="GW56">
        <v>1</v>
      </c>
      <c r="GX56">
        <f t="shared" si="53"/>
        <v>0</v>
      </c>
      <c r="HA56">
        <v>0</v>
      </c>
      <c r="HB56">
        <v>0</v>
      </c>
      <c r="HC56">
        <f t="shared" si="54"/>
        <v>0</v>
      </c>
      <c r="HE56" t="s">
        <v>57</v>
      </c>
      <c r="HF56" t="s">
        <v>57</v>
      </c>
      <c r="HM56" t="s">
        <v>3</v>
      </c>
      <c r="HN56" t="s">
        <v>3</v>
      </c>
      <c r="HO56" t="s">
        <v>3</v>
      </c>
      <c r="HP56" t="s">
        <v>3</v>
      </c>
      <c r="HQ56" t="s">
        <v>3</v>
      </c>
      <c r="IK56">
        <v>0</v>
      </c>
    </row>
    <row r="57" spans="1:245">
      <c r="A57">
        <v>17</v>
      </c>
      <c r="B57">
        <v>1</v>
      </c>
      <c r="C57">
        <f>ROW(SmtRes!A98)</f>
        <v>98</v>
      </c>
      <c r="D57">
        <f>ROW(EtalonRes!A98)</f>
        <v>98</v>
      </c>
      <c r="E57" t="s">
        <v>147</v>
      </c>
      <c r="F57" t="s">
        <v>148</v>
      </c>
      <c r="G57" t="s">
        <v>149</v>
      </c>
      <c r="H57" t="s">
        <v>98</v>
      </c>
      <c r="I57">
        <v>4</v>
      </c>
      <c r="J57">
        <v>0</v>
      </c>
      <c r="K57">
        <v>4</v>
      </c>
      <c r="O57">
        <f t="shared" si="21"/>
        <v>4262.43</v>
      </c>
      <c r="P57">
        <f t="shared" si="22"/>
        <v>0</v>
      </c>
      <c r="Q57">
        <f t="shared" si="23"/>
        <v>7.09</v>
      </c>
      <c r="R57">
        <f t="shared" si="24"/>
        <v>0</v>
      </c>
      <c r="S57">
        <f t="shared" si="25"/>
        <v>4255.34</v>
      </c>
      <c r="T57">
        <f t="shared" si="26"/>
        <v>0</v>
      </c>
      <c r="U57">
        <f t="shared" si="27"/>
        <v>16.559999999999999</v>
      </c>
      <c r="V57">
        <f t="shared" si="28"/>
        <v>0</v>
      </c>
      <c r="W57">
        <f t="shared" si="29"/>
        <v>0</v>
      </c>
      <c r="X57">
        <f t="shared" si="30"/>
        <v>4042.57</v>
      </c>
      <c r="Y57">
        <f t="shared" si="31"/>
        <v>2127.67</v>
      </c>
      <c r="AA57">
        <v>43077426</v>
      </c>
      <c r="AB57">
        <f t="shared" si="32"/>
        <v>37.53</v>
      </c>
      <c r="AC57">
        <f>ROUND(((ES57*0)),2)</f>
        <v>0</v>
      </c>
      <c r="AD57">
        <f>ROUND(((((ET57*1.15))-((EU57*1.15)))+AE57),2)</f>
        <v>0.32</v>
      </c>
      <c r="AE57">
        <f>ROUND(((EU57*1.15)),2)</f>
        <v>0</v>
      </c>
      <c r="AF57">
        <f>ROUND(((EV57*1.15)),2)</f>
        <v>37.21</v>
      </c>
      <c r="AG57">
        <f t="shared" si="33"/>
        <v>0</v>
      </c>
      <c r="AH57">
        <f>((EW57*1.15))</f>
        <v>4.1399999999999997</v>
      </c>
      <c r="AI57">
        <f>((EX57*1.15))</f>
        <v>0</v>
      </c>
      <c r="AJ57">
        <f t="shared" si="34"/>
        <v>0</v>
      </c>
      <c r="AK57">
        <v>36.35</v>
      </c>
      <c r="AL57">
        <v>3.71</v>
      </c>
      <c r="AM57">
        <v>0.28000000000000003</v>
      </c>
      <c r="AN57">
        <v>0</v>
      </c>
      <c r="AO57">
        <v>32.36</v>
      </c>
      <c r="AP57">
        <v>0</v>
      </c>
      <c r="AQ57">
        <v>3.6</v>
      </c>
      <c r="AR57">
        <v>0</v>
      </c>
      <c r="AS57">
        <v>0</v>
      </c>
      <c r="AT57">
        <v>95</v>
      </c>
      <c r="AU57">
        <v>50</v>
      </c>
      <c r="AV57">
        <v>1</v>
      </c>
      <c r="AW57">
        <v>1</v>
      </c>
      <c r="AZ57">
        <v>1</v>
      </c>
      <c r="BA57">
        <v>28.59</v>
      </c>
      <c r="BB57">
        <v>5.54</v>
      </c>
      <c r="BC57">
        <v>9.98</v>
      </c>
      <c r="BD57" t="s">
        <v>3</v>
      </c>
      <c r="BE57" t="s">
        <v>3</v>
      </c>
      <c r="BF57" t="s">
        <v>3</v>
      </c>
      <c r="BG57" t="s">
        <v>3</v>
      </c>
      <c r="BH57">
        <v>0</v>
      </c>
      <c r="BI57">
        <v>2</v>
      </c>
      <c r="BJ57" t="s">
        <v>150</v>
      </c>
      <c r="BM57">
        <v>110011</v>
      </c>
      <c r="BN57">
        <v>0</v>
      </c>
      <c r="BO57" t="s">
        <v>148</v>
      </c>
      <c r="BP57">
        <v>1</v>
      </c>
      <c r="BQ57">
        <v>3</v>
      </c>
      <c r="BR57">
        <v>0</v>
      </c>
      <c r="BS57">
        <v>28.59</v>
      </c>
      <c r="BT57">
        <v>1</v>
      </c>
      <c r="BU57">
        <v>1</v>
      </c>
      <c r="BV57">
        <v>1</v>
      </c>
      <c r="BW57">
        <v>1</v>
      </c>
      <c r="BX57">
        <v>1</v>
      </c>
      <c r="BY57" t="s">
        <v>3</v>
      </c>
      <c r="BZ57">
        <v>90</v>
      </c>
      <c r="CA57">
        <v>46</v>
      </c>
      <c r="CB57" t="s">
        <v>3</v>
      </c>
      <c r="CE57">
        <v>0</v>
      </c>
      <c r="CF57">
        <v>0</v>
      </c>
      <c r="CG57">
        <v>0</v>
      </c>
      <c r="CM57">
        <v>0</v>
      </c>
      <c r="CN57" t="s">
        <v>564</v>
      </c>
      <c r="CO57">
        <v>0</v>
      </c>
      <c r="CP57">
        <f t="shared" si="35"/>
        <v>4262.43</v>
      </c>
      <c r="CQ57">
        <f t="shared" si="36"/>
        <v>0</v>
      </c>
      <c r="CR57">
        <f t="shared" si="37"/>
        <v>1.7728000000000002</v>
      </c>
      <c r="CS57">
        <f t="shared" si="38"/>
        <v>0</v>
      </c>
      <c r="CT57">
        <f t="shared" si="39"/>
        <v>1063.8339000000001</v>
      </c>
      <c r="CU57">
        <f t="shared" si="40"/>
        <v>0</v>
      </c>
      <c r="CV57">
        <f t="shared" si="41"/>
        <v>4.1399999999999997</v>
      </c>
      <c r="CW57">
        <f t="shared" si="42"/>
        <v>0</v>
      </c>
      <c r="CX57">
        <f t="shared" si="43"/>
        <v>0</v>
      </c>
      <c r="CY57">
        <f t="shared" si="44"/>
        <v>4042.5729999999999</v>
      </c>
      <c r="CZ57">
        <f t="shared" si="45"/>
        <v>2127.67</v>
      </c>
      <c r="DC57" t="s">
        <v>3</v>
      </c>
      <c r="DD57" t="s">
        <v>27</v>
      </c>
      <c r="DE57" t="s">
        <v>28</v>
      </c>
      <c r="DF57" t="s">
        <v>28</v>
      </c>
      <c r="DG57" t="s">
        <v>28</v>
      </c>
      <c r="DH57" t="s">
        <v>3</v>
      </c>
      <c r="DI57" t="s">
        <v>28</v>
      </c>
      <c r="DJ57" t="s">
        <v>28</v>
      </c>
      <c r="DK57" t="s">
        <v>3</v>
      </c>
      <c r="DL57" t="s">
        <v>29</v>
      </c>
      <c r="DM57" t="s">
        <v>30</v>
      </c>
      <c r="DN57">
        <v>0</v>
      </c>
      <c r="DO57">
        <v>0</v>
      </c>
      <c r="DP57">
        <v>1</v>
      </c>
      <c r="DQ57">
        <v>1</v>
      </c>
      <c r="DU57">
        <v>1013</v>
      </c>
      <c r="DV57" t="s">
        <v>98</v>
      </c>
      <c r="DW57" t="s">
        <v>98</v>
      </c>
      <c r="DX57">
        <v>1</v>
      </c>
      <c r="DZ57" t="s">
        <v>3</v>
      </c>
      <c r="EA57" t="s">
        <v>3</v>
      </c>
      <c r="EB57" t="s">
        <v>3</v>
      </c>
      <c r="EC57" t="s">
        <v>3</v>
      </c>
      <c r="EE57">
        <v>43005385</v>
      </c>
      <c r="EF57">
        <v>3</v>
      </c>
      <c r="EG57" t="s">
        <v>31</v>
      </c>
      <c r="EH57">
        <v>0</v>
      </c>
      <c r="EI57" t="s">
        <v>3</v>
      </c>
      <c r="EJ57">
        <v>2</v>
      </c>
      <c r="EK57">
        <v>110011</v>
      </c>
      <c r="EL57" t="s">
        <v>108</v>
      </c>
      <c r="EM57" t="s">
        <v>109</v>
      </c>
      <c r="EO57" t="s">
        <v>66</v>
      </c>
      <c r="EQ57">
        <v>0</v>
      </c>
      <c r="ER57">
        <v>36.35</v>
      </c>
      <c r="ES57">
        <v>3.71</v>
      </c>
      <c r="ET57">
        <v>0.28000000000000003</v>
      </c>
      <c r="EU57">
        <v>0</v>
      </c>
      <c r="EV57">
        <v>32.36</v>
      </c>
      <c r="EW57">
        <v>3.6</v>
      </c>
      <c r="EX57">
        <v>0</v>
      </c>
      <c r="EY57">
        <v>0</v>
      </c>
      <c r="FQ57">
        <v>0</v>
      </c>
      <c r="FR57">
        <f t="shared" si="46"/>
        <v>0</v>
      </c>
      <c r="FS57">
        <v>0</v>
      </c>
      <c r="FX57">
        <v>95</v>
      </c>
      <c r="FY57">
        <v>50</v>
      </c>
      <c r="GA57" t="s">
        <v>3</v>
      </c>
      <c r="GD57">
        <v>1</v>
      </c>
      <c r="GF57">
        <v>2143538312</v>
      </c>
      <c r="GG57">
        <v>2</v>
      </c>
      <c r="GH57">
        <v>1</v>
      </c>
      <c r="GI57">
        <v>2</v>
      </c>
      <c r="GJ57">
        <v>0</v>
      </c>
      <c r="GK57">
        <v>0</v>
      </c>
      <c r="GL57">
        <f t="shared" si="47"/>
        <v>0</v>
      </c>
      <c r="GM57">
        <f t="shared" si="48"/>
        <v>10432.67</v>
      </c>
      <c r="GN57">
        <f t="shared" si="49"/>
        <v>0</v>
      </c>
      <c r="GO57">
        <f t="shared" si="50"/>
        <v>10432.67</v>
      </c>
      <c r="GP57">
        <f t="shared" si="51"/>
        <v>0</v>
      </c>
      <c r="GR57">
        <v>0</v>
      </c>
      <c r="GS57">
        <v>3</v>
      </c>
      <c r="GT57">
        <v>0</v>
      </c>
      <c r="GU57" t="s">
        <v>3</v>
      </c>
      <c r="GV57">
        <f t="shared" si="52"/>
        <v>0</v>
      </c>
      <c r="GW57">
        <v>1</v>
      </c>
      <c r="GX57">
        <f t="shared" si="53"/>
        <v>0</v>
      </c>
      <c r="HA57">
        <v>0</v>
      </c>
      <c r="HB57">
        <v>0</v>
      </c>
      <c r="HC57">
        <f t="shared" si="54"/>
        <v>0</v>
      </c>
      <c r="HE57" t="s">
        <v>3</v>
      </c>
      <c r="HF57" t="s">
        <v>3</v>
      </c>
      <c r="HM57" t="s">
        <v>3</v>
      </c>
      <c r="HN57" t="s">
        <v>110</v>
      </c>
      <c r="HO57" t="s">
        <v>111</v>
      </c>
      <c r="HP57" t="s">
        <v>108</v>
      </c>
      <c r="HQ57" t="s">
        <v>108</v>
      </c>
      <c r="IK57">
        <v>0</v>
      </c>
    </row>
    <row r="58" spans="1:245">
      <c r="A58">
        <v>17</v>
      </c>
      <c r="B58">
        <v>1</v>
      </c>
      <c r="E58" t="s">
        <v>151</v>
      </c>
      <c r="F58" t="s">
        <v>50</v>
      </c>
      <c r="G58" t="s">
        <v>152</v>
      </c>
      <c r="H58" t="s">
        <v>72</v>
      </c>
      <c r="I58">
        <v>4</v>
      </c>
      <c r="J58">
        <v>0</v>
      </c>
      <c r="K58">
        <v>4</v>
      </c>
      <c r="O58">
        <f t="shared" si="21"/>
        <v>9200</v>
      </c>
      <c r="P58">
        <f t="shared" si="22"/>
        <v>9200</v>
      </c>
      <c r="Q58">
        <f t="shared" si="23"/>
        <v>0</v>
      </c>
      <c r="R58">
        <f t="shared" si="24"/>
        <v>0</v>
      </c>
      <c r="S58">
        <f t="shared" si="25"/>
        <v>0</v>
      </c>
      <c r="T58">
        <f t="shared" si="26"/>
        <v>0</v>
      </c>
      <c r="U58">
        <f t="shared" si="27"/>
        <v>0</v>
      </c>
      <c r="V58">
        <f t="shared" si="28"/>
        <v>0</v>
      </c>
      <c r="W58">
        <f t="shared" si="29"/>
        <v>0</v>
      </c>
      <c r="X58">
        <f t="shared" si="30"/>
        <v>0</v>
      </c>
      <c r="Y58">
        <f t="shared" si="31"/>
        <v>0</v>
      </c>
      <c r="AA58">
        <v>43077426</v>
      </c>
      <c r="AB58">
        <f t="shared" si="32"/>
        <v>2300</v>
      </c>
      <c r="AC58">
        <f>ROUND((ES58),2)</f>
        <v>2300</v>
      </c>
      <c r="AD58">
        <f>ROUND((((ET58)-(EU58))+AE58),2)</f>
        <v>0</v>
      </c>
      <c r="AE58">
        <f>ROUND((EU58),2)</f>
        <v>0</v>
      </c>
      <c r="AF58">
        <f>ROUND((EV58),2)</f>
        <v>0</v>
      </c>
      <c r="AG58">
        <f t="shared" si="33"/>
        <v>0</v>
      </c>
      <c r="AH58">
        <f>(EW58)</f>
        <v>0</v>
      </c>
      <c r="AI58">
        <f>(EX58)</f>
        <v>0</v>
      </c>
      <c r="AJ58">
        <f t="shared" si="34"/>
        <v>0</v>
      </c>
      <c r="AK58">
        <v>2300</v>
      </c>
      <c r="AL58">
        <v>2300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1</v>
      </c>
      <c r="AW58">
        <v>1</v>
      </c>
      <c r="AZ58">
        <v>1</v>
      </c>
      <c r="BA58">
        <v>1</v>
      </c>
      <c r="BB58">
        <v>1</v>
      </c>
      <c r="BC58">
        <v>1</v>
      </c>
      <c r="BD58" t="s">
        <v>3</v>
      </c>
      <c r="BE58" t="s">
        <v>3</v>
      </c>
      <c r="BF58" t="s">
        <v>3</v>
      </c>
      <c r="BG58" t="s">
        <v>3</v>
      </c>
      <c r="BH58">
        <v>3</v>
      </c>
      <c r="BI58">
        <v>1</v>
      </c>
      <c r="BJ58" t="s">
        <v>3</v>
      </c>
      <c r="BM58">
        <v>1100</v>
      </c>
      <c r="BN58">
        <v>0</v>
      </c>
      <c r="BO58" t="s">
        <v>3</v>
      </c>
      <c r="BP58">
        <v>0</v>
      </c>
      <c r="BQ58">
        <v>8</v>
      </c>
      <c r="BR58">
        <v>0</v>
      </c>
      <c r="BS58">
        <v>1</v>
      </c>
      <c r="BT58">
        <v>1</v>
      </c>
      <c r="BU58">
        <v>1</v>
      </c>
      <c r="BV58">
        <v>1</v>
      </c>
      <c r="BW58">
        <v>1</v>
      </c>
      <c r="BX58">
        <v>1</v>
      </c>
      <c r="BY58" t="s">
        <v>3</v>
      </c>
      <c r="BZ58">
        <v>0</v>
      </c>
      <c r="CA58">
        <v>0</v>
      </c>
      <c r="CB58" t="s">
        <v>3</v>
      </c>
      <c r="CE58">
        <v>0</v>
      </c>
      <c r="CF58">
        <v>0</v>
      </c>
      <c r="CG58">
        <v>0</v>
      </c>
      <c r="CM58">
        <v>0</v>
      </c>
      <c r="CN58" t="s">
        <v>3</v>
      </c>
      <c r="CO58">
        <v>0</v>
      </c>
      <c r="CP58">
        <f t="shared" si="35"/>
        <v>9200</v>
      </c>
      <c r="CQ58">
        <f t="shared" si="36"/>
        <v>2300</v>
      </c>
      <c r="CR58">
        <f t="shared" si="37"/>
        <v>0</v>
      </c>
      <c r="CS58">
        <f t="shared" si="38"/>
        <v>0</v>
      </c>
      <c r="CT58">
        <f t="shared" si="39"/>
        <v>0</v>
      </c>
      <c r="CU58">
        <f t="shared" si="40"/>
        <v>0</v>
      </c>
      <c r="CV58">
        <f t="shared" si="41"/>
        <v>0</v>
      </c>
      <c r="CW58">
        <f t="shared" si="42"/>
        <v>0</v>
      </c>
      <c r="CX58">
        <f t="shared" si="43"/>
        <v>0</v>
      </c>
      <c r="CY58">
        <f t="shared" si="44"/>
        <v>0</v>
      </c>
      <c r="CZ58">
        <f t="shared" si="45"/>
        <v>0</v>
      </c>
      <c r="DC58" t="s">
        <v>3</v>
      </c>
      <c r="DD58" t="s">
        <v>3</v>
      </c>
      <c r="DE58" t="s">
        <v>3</v>
      </c>
      <c r="DF58" t="s">
        <v>3</v>
      </c>
      <c r="DG58" t="s">
        <v>3</v>
      </c>
      <c r="DH58" t="s">
        <v>3</v>
      </c>
      <c r="DI58" t="s">
        <v>3</v>
      </c>
      <c r="DJ58" t="s">
        <v>3</v>
      </c>
      <c r="DK58" t="s">
        <v>3</v>
      </c>
      <c r="DL58" t="s">
        <v>3</v>
      </c>
      <c r="DM58" t="s">
        <v>3</v>
      </c>
      <c r="DN58">
        <v>0</v>
      </c>
      <c r="DO58">
        <v>0</v>
      </c>
      <c r="DP58">
        <v>1</v>
      </c>
      <c r="DQ58">
        <v>1</v>
      </c>
      <c r="DU58">
        <v>1010</v>
      </c>
      <c r="DV58" t="s">
        <v>72</v>
      </c>
      <c r="DW58" t="s">
        <v>72</v>
      </c>
      <c r="DX58">
        <v>1</v>
      </c>
      <c r="DZ58" t="s">
        <v>3</v>
      </c>
      <c r="EA58" t="s">
        <v>3</v>
      </c>
      <c r="EB58" t="s">
        <v>3</v>
      </c>
      <c r="EC58" t="s">
        <v>3</v>
      </c>
      <c r="EE58">
        <v>43005718</v>
      </c>
      <c r="EF58">
        <v>8</v>
      </c>
      <c r="EG58" t="s">
        <v>53</v>
      </c>
      <c r="EH58">
        <v>0</v>
      </c>
      <c r="EI58" t="s">
        <v>3</v>
      </c>
      <c r="EJ58">
        <v>1</v>
      </c>
      <c r="EK58">
        <v>1100</v>
      </c>
      <c r="EL58" t="s">
        <v>54</v>
      </c>
      <c r="EM58" t="s">
        <v>55</v>
      </c>
      <c r="EO58" t="s">
        <v>3</v>
      </c>
      <c r="EQ58">
        <v>0</v>
      </c>
      <c r="ER58">
        <v>2300</v>
      </c>
      <c r="ES58">
        <v>2300</v>
      </c>
      <c r="ET58">
        <v>0</v>
      </c>
      <c r="EU58">
        <v>0</v>
      </c>
      <c r="EV58">
        <v>0</v>
      </c>
      <c r="EW58">
        <v>0</v>
      </c>
      <c r="EX58">
        <v>0</v>
      </c>
      <c r="EY58">
        <v>0</v>
      </c>
      <c r="EZ58">
        <v>5</v>
      </c>
      <c r="FC58">
        <v>1</v>
      </c>
      <c r="FD58">
        <v>18</v>
      </c>
      <c r="FF58">
        <v>2760</v>
      </c>
      <c r="FQ58">
        <v>0</v>
      </c>
      <c r="FR58">
        <f t="shared" si="46"/>
        <v>0</v>
      </c>
      <c r="FS58">
        <v>0</v>
      </c>
      <c r="FX58">
        <v>0</v>
      </c>
      <c r="FY58">
        <v>0</v>
      </c>
      <c r="GA58" t="s">
        <v>153</v>
      </c>
      <c r="GD58">
        <v>1</v>
      </c>
      <c r="GF58">
        <v>2043377562</v>
      </c>
      <c r="GG58">
        <v>2</v>
      </c>
      <c r="GH58">
        <v>3</v>
      </c>
      <c r="GI58">
        <v>-2</v>
      </c>
      <c r="GJ58">
        <v>0</v>
      </c>
      <c r="GK58">
        <v>0</v>
      </c>
      <c r="GL58">
        <f t="shared" si="47"/>
        <v>0</v>
      </c>
      <c r="GM58">
        <f t="shared" si="48"/>
        <v>9200</v>
      </c>
      <c r="GN58">
        <f t="shared" si="49"/>
        <v>9200</v>
      </c>
      <c r="GO58">
        <f t="shared" si="50"/>
        <v>0</v>
      </c>
      <c r="GP58">
        <f t="shared" si="51"/>
        <v>0</v>
      </c>
      <c r="GR58">
        <v>1</v>
      </c>
      <c r="GS58">
        <v>1</v>
      </c>
      <c r="GT58">
        <v>0</v>
      </c>
      <c r="GU58" t="s">
        <v>3</v>
      </c>
      <c r="GV58">
        <f t="shared" si="52"/>
        <v>0</v>
      </c>
      <c r="GW58">
        <v>1</v>
      </c>
      <c r="GX58">
        <f t="shared" si="53"/>
        <v>0</v>
      </c>
      <c r="HA58">
        <v>0</v>
      </c>
      <c r="HB58">
        <v>0</v>
      </c>
      <c r="HC58">
        <f t="shared" si="54"/>
        <v>0</v>
      </c>
      <c r="HE58" t="s">
        <v>57</v>
      </c>
      <c r="HF58" t="s">
        <v>57</v>
      </c>
      <c r="HM58" t="s">
        <v>3</v>
      </c>
      <c r="HN58" t="s">
        <v>3</v>
      </c>
      <c r="HO58" t="s">
        <v>3</v>
      </c>
      <c r="HP58" t="s">
        <v>3</v>
      </c>
      <c r="HQ58" t="s">
        <v>3</v>
      </c>
      <c r="IK58">
        <v>0</v>
      </c>
    </row>
    <row r="59" spans="1:245">
      <c r="A59">
        <v>17</v>
      </c>
      <c r="B59">
        <v>1</v>
      </c>
      <c r="C59">
        <f>ROW(SmtRes!A105)</f>
        <v>105</v>
      </c>
      <c r="D59">
        <f>ROW(EtalonRes!A105)</f>
        <v>105</v>
      </c>
      <c r="E59" t="s">
        <v>154</v>
      </c>
      <c r="F59" t="s">
        <v>155</v>
      </c>
      <c r="G59" t="s">
        <v>156</v>
      </c>
      <c r="H59" t="s">
        <v>98</v>
      </c>
      <c r="I59">
        <v>2</v>
      </c>
      <c r="J59">
        <v>0</v>
      </c>
      <c r="K59">
        <v>2</v>
      </c>
      <c r="O59">
        <f t="shared" si="21"/>
        <v>2261.59</v>
      </c>
      <c r="P59">
        <f t="shared" si="22"/>
        <v>0</v>
      </c>
      <c r="Q59">
        <f t="shared" si="23"/>
        <v>3.55</v>
      </c>
      <c r="R59">
        <f t="shared" si="24"/>
        <v>0</v>
      </c>
      <c r="S59">
        <f t="shared" si="25"/>
        <v>2258.04</v>
      </c>
      <c r="T59">
        <f t="shared" si="26"/>
        <v>0</v>
      </c>
      <c r="U59">
        <f t="shared" si="27"/>
        <v>8.2799999999999994</v>
      </c>
      <c r="V59">
        <f t="shared" si="28"/>
        <v>0</v>
      </c>
      <c r="W59">
        <f t="shared" si="29"/>
        <v>0</v>
      </c>
      <c r="X59">
        <f t="shared" si="30"/>
        <v>2145.14</v>
      </c>
      <c r="Y59">
        <f t="shared" si="31"/>
        <v>1129.02</v>
      </c>
      <c r="AA59">
        <v>43077426</v>
      </c>
      <c r="AB59">
        <f t="shared" si="32"/>
        <v>39.81</v>
      </c>
      <c r="AC59">
        <f>ROUND(((ES59*0)),2)</f>
        <v>0</v>
      </c>
      <c r="AD59">
        <f>ROUND(((((ET59*1.15))-((EU59*1.15)))+AE59),2)</f>
        <v>0.32</v>
      </c>
      <c r="AE59">
        <f>ROUND(((EU59*1.15)),2)</f>
        <v>0</v>
      </c>
      <c r="AF59">
        <f>ROUND(((EV59*1.15)),2)</f>
        <v>39.49</v>
      </c>
      <c r="AG59">
        <f t="shared" si="33"/>
        <v>0</v>
      </c>
      <c r="AH59">
        <f>((EW59*1.15))</f>
        <v>4.1399999999999997</v>
      </c>
      <c r="AI59">
        <f>((EX59*1.15))</f>
        <v>0</v>
      </c>
      <c r="AJ59">
        <f t="shared" si="34"/>
        <v>0</v>
      </c>
      <c r="AK59">
        <v>39.020000000000003</v>
      </c>
      <c r="AL59">
        <v>4.4000000000000004</v>
      </c>
      <c r="AM59">
        <v>0.28000000000000003</v>
      </c>
      <c r="AN59">
        <v>0</v>
      </c>
      <c r="AO59">
        <v>34.340000000000003</v>
      </c>
      <c r="AP59">
        <v>0</v>
      </c>
      <c r="AQ59">
        <v>3.6</v>
      </c>
      <c r="AR59">
        <v>0</v>
      </c>
      <c r="AS59">
        <v>0</v>
      </c>
      <c r="AT59">
        <v>95</v>
      </c>
      <c r="AU59">
        <v>50</v>
      </c>
      <c r="AV59">
        <v>1</v>
      </c>
      <c r="AW59">
        <v>1</v>
      </c>
      <c r="AZ59">
        <v>1</v>
      </c>
      <c r="BA59">
        <v>28.59</v>
      </c>
      <c r="BB59">
        <v>5.54</v>
      </c>
      <c r="BC59">
        <v>10.06</v>
      </c>
      <c r="BD59" t="s">
        <v>3</v>
      </c>
      <c r="BE59" t="s">
        <v>3</v>
      </c>
      <c r="BF59" t="s">
        <v>3</v>
      </c>
      <c r="BG59" t="s">
        <v>3</v>
      </c>
      <c r="BH59">
        <v>0</v>
      </c>
      <c r="BI59">
        <v>2</v>
      </c>
      <c r="BJ59" t="s">
        <v>157</v>
      </c>
      <c r="BM59">
        <v>110011</v>
      </c>
      <c r="BN59">
        <v>0</v>
      </c>
      <c r="BO59" t="s">
        <v>155</v>
      </c>
      <c r="BP59">
        <v>1</v>
      </c>
      <c r="BQ59">
        <v>3</v>
      </c>
      <c r="BR59">
        <v>0</v>
      </c>
      <c r="BS59">
        <v>28.59</v>
      </c>
      <c r="BT59">
        <v>1</v>
      </c>
      <c r="BU59">
        <v>1</v>
      </c>
      <c r="BV59">
        <v>1</v>
      </c>
      <c r="BW59">
        <v>1</v>
      </c>
      <c r="BX59">
        <v>1</v>
      </c>
      <c r="BY59" t="s">
        <v>3</v>
      </c>
      <c r="BZ59">
        <v>90</v>
      </c>
      <c r="CA59">
        <v>46</v>
      </c>
      <c r="CB59" t="s">
        <v>3</v>
      </c>
      <c r="CE59">
        <v>0</v>
      </c>
      <c r="CF59">
        <v>0</v>
      </c>
      <c r="CG59">
        <v>0</v>
      </c>
      <c r="CM59">
        <v>0</v>
      </c>
      <c r="CN59" t="s">
        <v>564</v>
      </c>
      <c r="CO59">
        <v>0</v>
      </c>
      <c r="CP59">
        <f t="shared" si="35"/>
        <v>2261.59</v>
      </c>
      <c r="CQ59">
        <f t="shared" si="36"/>
        <v>0</v>
      </c>
      <c r="CR59">
        <f t="shared" si="37"/>
        <v>1.7728000000000002</v>
      </c>
      <c r="CS59">
        <f t="shared" si="38"/>
        <v>0</v>
      </c>
      <c r="CT59">
        <f t="shared" si="39"/>
        <v>1129.0191</v>
      </c>
      <c r="CU59">
        <f t="shared" si="40"/>
        <v>0</v>
      </c>
      <c r="CV59">
        <f t="shared" si="41"/>
        <v>4.1399999999999997</v>
      </c>
      <c r="CW59">
        <f t="shared" si="42"/>
        <v>0</v>
      </c>
      <c r="CX59">
        <f t="shared" si="43"/>
        <v>0</v>
      </c>
      <c r="CY59">
        <f t="shared" si="44"/>
        <v>2145.1379999999999</v>
      </c>
      <c r="CZ59">
        <f t="shared" si="45"/>
        <v>1129.02</v>
      </c>
      <c r="DC59" t="s">
        <v>3</v>
      </c>
      <c r="DD59" t="s">
        <v>27</v>
      </c>
      <c r="DE59" t="s">
        <v>28</v>
      </c>
      <c r="DF59" t="s">
        <v>28</v>
      </c>
      <c r="DG59" t="s">
        <v>28</v>
      </c>
      <c r="DH59" t="s">
        <v>3</v>
      </c>
      <c r="DI59" t="s">
        <v>28</v>
      </c>
      <c r="DJ59" t="s">
        <v>28</v>
      </c>
      <c r="DK59" t="s">
        <v>3</v>
      </c>
      <c r="DL59" t="s">
        <v>29</v>
      </c>
      <c r="DM59" t="s">
        <v>30</v>
      </c>
      <c r="DN59">
        <v>0</v>
      </c>
      <c r="DO59">
        <v>0</v>
      </c>
      <c r="DP59">
        <v>1</v>
      </c>
      <c r="DQ59">
        <v>1</v>
      </c>
      <c r="DU59">
        <v>1013</v>
      </c>
      <c r="DV59" t="s">
        <v>98</v>
      </c>
      <c r="DW59" t="s">
        <v>98</v>
      </c>
      <c r="DX59">
        <v>1</v>
      </c>
      <c r="DZ59" t="s">
        <v>3</v>
      </c>
      <c r="EA59" t="s">
        <v>3</v>
      </c>
      <c r="EB59" t="s">
        <v>3</v>
      </c>
      <c r="EC59" t="s">
        <v>3</v>
      </c>
      <c r="EE59">
        <v>43005385</v>
      </c>
      <c r="EF59">
        <v>3</v>
      </c>
      <c r="EG59" t="s">
        <v>31</v>
      </c>
      <c r="EH59">
        <v>0</v>
      </c>
      <c r="EI59" t="s">
        <v>3</v>
      </c>
      <c r="EJ59">
        <v>2</v>
      </c>
      <c r="EK59">
        <v>110011</v>
      </c>
      <c r="EL59" t="s">
        <v>108</v>
      </c>
      <c r="EM59" t="s">
        <v>109</v>
      </c>
      <c r="EO59" t="s">
        <v>66</v>
      </c>
      <c r="EQ59">
        <v>0</v>
      </c>
      <c r="ER59">
        <v>39.020000000000003</v>
      </c>
      <c r="ES59">
        <v>4.4000000000000004</v>
      </c>
      <c r="ET59">
        <v>0.28000000000000003</v>
      </c>
      <c r="EU59">
        <v>0</v>
      </c>
      <c r="EV59">
        <v>34.340000000000003</v>
      </c>
      <c r="EW59">
        <v>3.6</v>
      </c>
      <c r="EX59">
        <v>0</v>
      </c>
      <c r="EY59">
        <v>0</v>
      </c>
      <c r="FQ59">
        <v>0</v>
      </c>
      <c r="FR59">
        <f t="shared" si="46"/>
        <v>0</v>
      </c>
      <c r="FS59">
        <v>0</v>
      </c>
      <c r="FX59">
        <v>95</v>
      </c>
      <c r="FY59">
        <v>50</v>
      </c>
      <c r="GA59" t="s">
        <v>3</v>
      </c>
      <c r="GD59">
        <v>1</v>
      </c>
      <c r="GF59">
        <v>-1396339552</v>
      </c>
      <c r="GG59">
        <v>2</v>
      </c>
      <c r="GH59">
        <v>1</v>
      </c>
      <c r="GI59">
        <v>2</v>
      </c>
      <c r="GJ59">
        <v>0</v>
      </c>
      <c r="GK59">
        <v>0</v>
      </c>
      <c r="GL59">
        <f t="shared" si="47"/>
        <v>0</v>
      </c>
      <c r="GM59">
        <f t="shared" si="48"/>
        <v>5535.75</v>
      </c>
      <c r="GN59">
        <f t="shared" si="49"/>
        <v>0</v>
      </c>
      <c r="GO59">
        <f t="shared" si="50"/>
        <v>5535.75</v>
      </c>
      <c r="GP59">
        <f t="shared" si="51"/>
        <v>0</v>
      </c>
      <c r="GR59">
        <v>0</v>
      </c>
      <c r="GS59">
        <v>3</v>
      </c>
      <c r="GT59">
        <v>0</v>
      </c>
      <c r="GU59" t="s">
        <v>3</v>
      </c>
      <c r="GV59">
        <f t="shared" si="52"/>
        <v>0</v>
      </c>
      <c r="GW59">
        <v>1</v>
      </c>
      <c r="GX59">
        <f t="shared" si="53"/>
        <v>0</v>
      </c>
      <c r="HA59">
        <v>0</v>
      </c>
      <c r="HB59">
        <v>0</v>
      </c>
      <c r="HC59">
        <f t="shared" si="54"/>
        <v>0</v>
      </c>
      <c r="HE59" t="s">
        <v>3</v>
      </c>
      <c r="HF59" t="s">
        <v>3</v>
      </c>
      <c r="HM59" t="s">
        <v>3</v>
      </c>
      <c r="HN59" t="s">
        <v>110</v>
      </c>
      <c r="HO59" t="s">
        <v>111</v>
      </c>
      <c r="HP59" t="s">
        <v>108</v>
      </c>
      <c r="HQ59" t="s">
        <v>108</v>
      </c>
      <c r="IK59">
        <v>0</v>
      </c>
    </row>
    <row r="60" spans="1:245">
      <c r="A60">
        <v>17</v>
      </c>
      <c r="B60">
        <v>1</v>
      </c>
      <c r="E60" t="s">
        <v>158</v>
      </c>
      <c r="F60" t="s">
        <v>50</v>
      </c>
      <c r="G60" t="s">
        <v>159</v>
      </c>
      <c r="H60" t="s">
        <v>72</v>
      </c>
      <c r="I60">
        <v>2</v>
      </c>
      <c r="J60">
        <v>0</v>
      </c>
      <c r="K60">
        <v>2</v>
      </c>
      <c r="O60">
        <f t="shared" ref="O60:O92" si="60">ROUND(CP60,2)</f>
        <v>1166.6600000000001</v>
      </c>
      <c r="P60">
        <f t="shared" ref="P60:P92" si="61">ROUND(CQ60*I60,2)</f>
        <v>1166.6600000000001</v>
      </c>
      <c r="Q60">
        <f t="shared" ref="Q60:Q92" si="62">ROUND(CR60*I60,2)</f>
        <v>0</v>
      </c>
      <c r="R60">
        <f t="shared" ref="R60:R92" si="63">ROUND(CS60*I60,2)</f>
        <v>0</v>
      </c>
      <c r="S60">
        <f t="shared" ref="S60:S92" si="64">ROUND(CT60*I60,2)</f>
        <v>0</v>
      </c>
      <c r="T60">
        <f t="shared" ref="T60:T92" si="65">ROUND(CU60*I60,2)</f>
        <v>0</v>
      </c>
      <c r="U60">
        <f t="shared" ref="U60:U92" si="66">CV60*I60</f>
        <v>0</v>
      </c>
      <c r="V60">
        <f t="shared" ref="V60:V92" si="67">CW60*I60</f>
        <v>0</v>
      </c>
      <c r="W60">
        <f t="shared" ref="W60:W92" si="68">ROUND(CX60*I60,2)</f>
        <v>0</v>
      </c>
      <c r="X60">
        <f t="shared" ref="X60:X92" si="69">ROUND(CY60,2)</f>
        <v>0</v>
      </c>
      <c r="Y60">
        <f t="shared" ref="Y60:Y92" si="70">ROUND(CZ60,2)</f>
        <v>0</v>
      </c>
      <c r="AA60">
        <v>43077426</v>
      </c>
      <c r="AB60">
        <f t="shared" ref="AB60:AB91" si="71">ROUND((AC60+AD60+AF60),2)</f>
        <v>583.33000000000004</v>
      </c>
      <c r="AC60">
        <f>ROUND((ES60),2)</f>
        <v>583.33000000000004</v>
      </c>
      <c r="AD60">
        <f>ROUND((((ET60)-(EU60))+AE60),2)</f>
        <v>0</v>
      </c>
      <c r="AE60">
        <f>ROUND((EU60),2)</f>
        <v>0</v>
      </c>
      <c r="AF60">
        <f>ROUND((EV60),2)</f>
        <v>0</v>
      </c>
      <c r="AG60">
        <f t="shared" ref="AG60:AG92" si="72">ROUND((AP60),2)</f>
        <v>0</v>
      </c>
      <c r="AH60">
        <f>(EW60)</f>
        <v>0</v>
      </c>
      <c r="AI60">
        <f>(EX60)</f>
        <v>0</v>
      </c>
      <c r="AJ60">
        <f t="shared" ref="AJ60:AJ92" si="73">(AS60)</f>
        <v>0</v>
      </c>
      <c r="AK60">
        <v>583.33000000000004</v>
      </c>
      <c r="AL60">
        <v>583.33000000000004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1</v>
      </c>
      <c r="AW60">
        <v>1</v>
      </c>
      <c r="AZ60">
        <v>1</v>
      </c>
      <c r="BA60">
        <v>1</v>
      </c>
      <c r="BB60">
        <v>1</v>
      </c>
      <c r="BC60">
        <v>1</v>
      </c>
      <c r="BD60" t="s">
        <v>3</v>
      </c>
      <c r="BE60" t="s">
        <v>3</v>
      </c>
      <c r="BF60" t="s">
        <v>3</v>
      </c>
      <c r="BG60" t="s">
        <v>3</v>
      </c>
      <c r="BH60">
        <v>3</v>
      </c>
      <c r="BI60">
        <v>1</v>
      </c>
      <c r="BJ60" t="s">
        <v>3</v>
      </c>
      <c r="BM60">
        <v>1100</v>
      </c>
      <c r="BN60">
        <v>0</v>
      </c>
      <c r="BO60" t="s">
        <v>3</v>
      </c>
      <c r="BP60">
        <v>0</v>
      </c>
      <c r="BQ60">
        <v>8</v>
      </c>
      <c r="BR60">
        <v>0</v>
      </c>
      <c r="BS60">
        <v>1</v>
      </c>
      <c r="BT60">
        <v>1</v>
      </c>
      <c r="BU60">
        <v>1</v>
      </c>
      <c r="BV60">
        <v>1</v>
      </c>
      <c r="BW60">
        <v>1</v>
      </c>
      <c r="BX60">
        <v>1</v>
      </c>
      <c r="BY60" t="s">
        <v>3</v>
      </c>
      <c r="BZ60">
        <v>0</v>
      </c>
      <c r="CA60">
        <v>0</v>
      </c>
      <c r="CB60" t="s">
        <v>3</v>
      </c>
      <c r="CE60">
        <v>0</v>
      </c>
      <c r="CF60">
        <v>0</v>
      </c>
      <c r="CG60">
        <v>0</v>
      </c>
      <c r="CM60">
        <v>0</v>
      </c>
      <c r="CN60" t="s">
        <v>3</v>
      </c>
      <c r="CO60">
        <v>0</v>
      </c>
      <c r="CP60">
        <f t="shared" ref="CP60:CP92" si="74">(P60+Q60+S60)</f>
        <v>1166.6600000000001</v>
      </c>
      <c r="CQ60">
        <f t="shared" ref="CQ60:CQ92" si="75">AC60*BC60</f>
        <v>583.33000000000004</v>
      </c>
      <c r="CR60">
        <f t="shared" ref="CR60:CR92" si="76">AD60*BB60</f>
        <v>0</v>
      </c>
      <c r="CS60">
        <f t="shared" ref="CS60:CS92" si="77">AE60*BS60</f>
        <v>0</v>
      </c>
      <c r="CT60">
        <f t="shared" ref="CT60:CT92" si="78">AF60*BA60</f>
        <v>0</v>
      </c>
      <c r="CU60">
        <f t="shared" ref="CU60:CU92" si="79">AG60</f>
        <v>0</v>
      </c>
      <c r="CV60">
        <f t="shared" ref="CV60:CV92" si="80">AH60</f>
        <v>0</v>
      </c>
      <c r="CW60">
        <f t="shared" ref="CW60:CW92" si="81">AI60</f>
        <v>0</v>
      </c>
      <c r="CX60">
        <f t="shared" ref="CX60:CX92" si="82">AJ60</f>
        <v>0</v>
      </c>
      <c r="CY60">
        <f t="shared" ref="CY60:CY92" si="83">(((S60+R60)*AT60)/100)</f>
        <v>0</v>
      </c>
      <c r="CZ60">
        <f t="shared" ref="CZ60:CZ92" si="84">(((S60+R60)*AU60)/100)</f>
        <v>0</v>
      </c>
      <c r="DC60" t="s">
        <v>3</v>
      </c>
      <c r="DD60" t="s">
        <v>3</v>
      </c>
      <c r="DE60" t="s">
        <v>3</v>
      </c>
      <c r="DF60" t="s">
        <v>3</v>
      </c>
      <c r="DG60" t="s">
        <v>3</v>
      </c>
      <c r="DH60" t="s">
        <v>3</v>
      </c>
      <c r="DI60" t="s">
        <v>3</v>
      </c>
      <c r="DJ60" t="s">
        <v>3</v>
      </c>
      <c r="DK60" t="s">
        <v>3</v>
      </c>
      <c r="DL60" t="s">
        <v>3</v>
      </c>
      <c r="DM60" t="s">
        <v>3</v>
      </c>
      <c r="DN60">
        <v>0</v>
      </c>
      <c r="DO60">
        <v>0</v>
      </c>
      <c r="DP60">
        <v>1</v>
      </c>
      <c r="DQ60">
        <v>1</v>
      </c>
      <c r="DU60">
        <v>1010</v>
      </c>
      <c r="DV60" t="s">
        <v>72</v>
      </c>
      <c r="DW60" t="s">
        <v>72</v>
      </c>
      <c r="DX60">
        <v>1</v>
      </c>
      <c r="DZ60" t="s">
        <v>3</v>
      </c>
      <c r="EA60" t="s">
        <v>3</v>
      </c>
      <c r="EB60" t="s">
        <v>3</v>
      </c>
      <c r="EC60" t="s">
        <v>3</v>
      </c>
      <c r="EE60">
        <v>43005718</v>
      </c>
      <c r="EF60">
        <v>8</v>
      </c>
      <c r="EG60" t="s">
        <v>53</v>
      </c>
      <c r="EH60">
        <v>0</v>
      </c>
      <c r="EI60" t="s">
        <v>3</v>
      </c>
      <c r="EJ60">
        <v>1</v>
      </c>
      <c r="EK60">
        <v>1100</v>
      </c>
      <c r="EL60" t="s">
        <v>54</v>
      </c>
      <c r="EM60" t="s">
        <v>55</v>
      </c>
      <c r="EO60" t="s">
        <v>3</v>
      </c>
      <c r="EQ60">
        <v>0</v>
      </c>
      <c r="ER60">
        <v>583.33000000000004</v>
      </c>
      <c r="ES60">
        <v>583.33000000000004</v>
      </c>
      <c r="ET60">
        <v>0</v>
      </c>
      <c r="EU60">
        <v>0</v>
      </c>
      <c r="EV60">
        <v>0</v>
      </c>
      <c r="EW60">
        <v>0</v>
      </c>
      <c r="EX60">
        <v>0</v>
      </c>
      <c r="EY60">
        <v>0</v>
      </c>
      <c r="EZ60">
        <v>5</v>
      </c>
      <c r="FC60">
        <v>1</v>
      </c>
      <c r="FD60">
        <v>18</v>
      </c>
      <c r="FF60">
        <v>700</v>
      </c>
      <c r="FQ60">
        <v>0</v>
      </c>
      <c r="FR60">
        <f t="shared" ref="FR60:FR92" si="85">ROUND(IF(AND(BH60=3,BI60=3),P60,0),2)</f>
        <v>0</v>
      </c>
      <c r="FS60">
        <v>0</v>
      </c>
      <c r="FX60">
        <v>0</v>
      </c>
      <c r="FY60">
        <v>0</v>
      </c>
      <c r="GA60" t="s">
        <v>160</v>
      </c>
      <c r="GD60">
        <v>1</v>
      </c>
      <c r="GF60">
        <v>421669364</v>
      </c>
      <c r="GG60">
        <v>2</v>
      </c>
      <c r="GH60">
        <v>3</v>
      </c>
      <c r="GI60">
        <v>-2</v>
      </c>
      <c r="GJ60">
        <v>0</v>
      </c>
      <c r="GK60">
        <v>0</v>
      </c>
      <c r="GL60">
        <f t="shared" ref="GL60:GL92" si="86">ROUND(IF(AND(BH60=3,BI60=3,FS60&lt;&gt;0),P60,0),2)</f>
        <v>0</v>
      </c>
      <c r="GM60">
        <f t="shared" ref="GM60:GM92" si="87">ROUND(O60+X60+Y60,2)+GX60</f>
        <v>1166.6600000000001</v>
      </c>
      <c r="GN60">
        <f t="shared" ref="GN60:GN92" si="88">IF(OR(BI60=0,BI60=1),ROUND(O60+X60+Y60,2),0)</f>
        <v>1166.6600000000001</v>
      </c>
      <c r="GO60">
        <f t="shared" ref="GO60:GO92" si="89">IF(BI60=2,ROUND(O60+X60+Y60,2),0)</f>
        <v>0</v>
      </c>
      <c r="GP60">
        <f t="shared" ref="GP60:GP92" si="90">IF(BI60=4,ROUND(O60+X60+Y60,2)+GX60,0)</f>
        <v>0</v>
      </c>
      <c r="GR60">
        <v>1</v>
      </c>
      <c r="GS60">
        <v>1</v>
      </c>
      <c r="GT60">
        <v>0</v>
      </c>
      <c r="GU60" t="s">
        <v>3</v>
      </c>
      <c r="GV60">
        <f t="shared" ref="GV60:GV92" si="91">ROUND((GT60),2)</f>
        <v>0</v>
      </c>
      <c r="GW60">
        <v>1</v>
      </c>
      <c r="GX60">
        <f t="shared" ref="GX60:GX92" si="92">ROUND(HC60*I60,2)</f>
        <v>0</v>
      </c>
      <c r="HA60">
        <v>0</v>
      </c>
      <c r="HB60">
        <v>0</v>
      </c>
      <c r="HC60">
        <f t="shared" ref="HC60:HC92" si="93">GV60*GW60</f>
        <v>0</v>
      </c>
      <c r="HE60" t="s">
        <v>57</v>
      </c>
      <c r="HF60" t="s">
        <v>57</v>
      </c>
      <c r="HM60" t="s">
        <v>3</v>
      </c>
      <c r="HN60" t="s">
        <v>3</v>
      </c>
      <c r="HO60" t="s">
        <v>3</v>
      </c>
      <c r="HP60" t="s">
        <v>3</v>
      </c>
      <c r="HQ60" t="s">
        <v>3</v>
      </c>
      <c r="IK60">
        <v>0</v>
      </c>
    </row>
    <row r="61" spans="1:245">
      <c r="A61">
        <v>17</v>
      </c>
      <c r="B61">
        <v>1</v>
      </c>
      <c r="E61" t="s">
        <v>161</v>
      </c>
      <c r="F61" t="s">
        <v>50</v>
      </c>
      <c r="G61" t="s">
        <v>162</v>
      </c>
      <c r="H61" t="s">
        <v>72</v>
      </c>
      <c r="I61">
        <v>2</v>
      </c>
      <c r="J61">
        <v>0</v>
      </c>
      <c r="K61">
        <v>2</v>
      </c>
      <c r="O61">
        <f t="shared" si="60"/>
        <v>1283.3399999999999</v>
      </c>
      <c r="P61">
        <f t="shared" si="61"/>
        <v>1283.3399999999999</v>
      </c>
      <c r="Q61">
        <f t="shared" si="62"/>
        <v>0</v>
      </c>
      <c r="R61">
        <f t="shared" si="63"/>
        <v>0</v>
      </c>
      <c r="S61">
        <f t="shared" si="64"/>
        <v>0</v>
      </c>
      <c r="T61">
        <f t="shared" si="65"/>
        <v>0</v>
      </c>
      <c r="U61">
        <f t="shared" si="66"/>
        <v>0</v>
      </c>
      <c r="V61">
        <f t="shared" si="67"/>
        <v>0</v>
      </c>
      <c r="W61">
        <f t="shared" si="68"/>
        <v>0</v>
      </c>
      <c r="X61">
        <f t="shared" si="69"/>
        <v>0</v>
      </c>
      <c r="Y61">
        <f t="shared" si="70"/>
        <v>0</v>
      </c>
      <c r="AA61">
        <v>43077426</v>
      </c>
      <c r="AB61">
        <f t="shared" si="71"/>
        <v>641.66999999999996</v>
      </c>
      <c r="AC61">
        <f>ROUND((ES61),2)</f>
        <v>641.66999999999996</v>
      </c>
      <c r="AD61">
        <f>ROUND((((ET61)-(EU61))+AE61),2)</f>
        <v>0</v>
      </c>
      <c r="AE61">
        <f>ROUND((EU61),2)</f>
        <v>0</v>
      </c>
      <c r="AF61">
        <f>ROUND((EV61),2)</f>
        <v>0</v>
      </c>
      <c r="AG61">
        <f t="shared" si="72"/>
        <v>0</v>
      </c>
      <c r="AH61">
        <f>(EW61)</f>
        <v>0</v>
      </c>
      <c r="AI61">
        <f>(EX61)</f>
        <v>0</v>
      </c>
      <c r="AJ61">
        <f t="shared" si="73"/>
        <v>0</v>
      </c>
      <c r="AK61">
        <v>641.66999999999996</v>
      </c>
      <c r="AL61">
        <v>641.66999999999996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1</v>
      </c>
      <c r="AW61">
        <v>1</v>
      </c>
      <c r="AZ61">
        <v>1</v>
      </c>
      <c r="BA61">
        <v>1</v>
      </c>
      <c r="BB61">
        <v>1</v>
      </c>
      <c r="BC61">
        <v>1</v>
      </c>
      <c r="BD61" t="s">
        <v>3</v>
      </c>
      <c r="BE61" t="s">
        <v>3</v>
      </c>
      <c r="BF61" t="s">
        <v>3</v>
      </c>
      <c r="BG61" t="s">
        <v>3</v>
      </c>
      <c r="BH61">
        <v>3</v>
      </c>
      <c r="BI61">
        <v>1</v>
      </c>
      <c r="BJ61" t="s">
        <v>3</v>
      </c>
      <c r="BM61">
        <v>1100</v>
      </c>
      <c r="BN61">
        <v>0</v>
      </c>
      <c r="BO61" t="s">
        <v>3</v>
      </c>
      <c r="BP61">
        <v>0</v>
      </c>
      <c r="BQ61">
        <v>8</v>
      </c>
      <c r="BR61">
        <v>0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 t="s">
        <v>3</v>
      </c>
      <c r="BZ61">
        <v>0</v>
      </c>
      <c r="CA61">
        <v>0</v>
      </c>
      <c r="CB61" t="s">
        <v>3</v>
      </c>
      <c r="CE61">
        <v>0</v>
      </c>
      <c r="CF61">
        <v>0</v>
      </c>
      <c r="CG61">
        <v>0</v>
      </c>
      <c r="CM61">
        <v>0</v>
      </c>
      <c r="CN61" t="s">
        <v>3</v>
      </c>
      <c r="CO61">
        <v>0</v>
      </c>
      <c r="CP61">
        <f t="shared" si="74"/>
        <v>1283.3399999999999</v>
      </c>
      <c r="CQ61">
        <f t="shared" si="75"/>
        <v>641.66999999999996</v>
      </c>
      <c r="CR61">
        <f t="shared" si="76"/>
        <v>0</v>
      </c>
      <c r="CS61">
        <f t="shared" si="77"/>
        <v>0</v>
      </c>
      <c r="CT61">
        <f t="shared" si="78"/>
        <v>0</v>
      </c>
      <c r="CU61">
        <f t="shared" si="79"/>
        <v>0</v>
      </c>
      <c r="CV61">
        <f t="shared" si="80"/>
        <v>0</v>
      </c>
      <c r="CW61">
        <f t="shared" si="81"/>
        <v>0</v>
      </c>
      <c r="CX61">
        <f t="shared" si="82"/>
        <v>0</v>
      </c>
      <c r="CY61">
        <f t="shared" si="83"/>
        <v>0</v>
      </c>
      <c r="CZ61">
        <f t="shared" si="84"/>
        <v>0</v>
      </c>
      <c r="DC61" t="s">
        <v>3</v>
      </c>
      <c r="DD61" t="s">
        <v>3</v>
      </c>
      <c r="DE61" t="s">
        <v>3</v>
      </c>
      <c r="DF61" t="s">
        <v>3</v>
      </c>
      <c r="DG61" t="s">
        <v>3</v>
      </c>
      <c r="DH61" t="s">
        <v>3</v>
      </c>
      <c r="DI61" t="s">
        <v>3</v>
      </c>
      <c r="DJ61" t="s">
        <v>3</v>
      </c>
      <c r="DK61" t="s">
        <v>3</v>
      </c>
      <c r="DL61" t="s">
        <v>3</v>
      </c>
      <c r="DM61" t="s">
        <v>3</v>
      </c>
      <c r="DN61">
        <v>0</v>
      </c>
      <c r="DO61">
        <v>0</v>
      </c>
      <c r="DP61">
        <v>1</v>
      </c>
      <c r="DQ61">
        <v>1</v>
      </c>
      <c r="DU61">
        <v>1010</v>
      </c>
      <c r="DV61" t="s">
        <v>72</v>
      </c>
      <c r="DW61" t="s">
        <v>72</v>
      </c>
      <c r="DX61">
        <v>1</v>
      </c>
      <c r="DZ61" t="s">
        <v>3</v>
      </c>
      <c r="EA61" t="s">
        <v>3</v>
      </c>
      <c r="EB61" t="s">
        <v>3</v>
      </c>
      <c r="EC61" t="s">
        <v>3</v>
      </c>
      <c r="EE61">
        <v>43005718</v>
      </c>
      <c r="EF61">
        <v>8</v>
      </c>
      <c r="EG61" t="s">
        <v>53</v>
      </c>
      <c r="EH61">
        <v>0</v>
      </c>
      <c r="EI61" t="s">
        <v>3</v>
      </c>
      <c r="EJ61">
        <v>1</v>
      </c>
      <c r="EK61">
        <v>1100</v>
      </c>
      <c r="EL61" t="s">
        <v>54</v>
      </c>
      <c r="EM61" t="s">
        <v>55</v>
      </c>
      <c r="EO61" t="s">
        <v>3</v>
      </c>
      <c r="EQ61">
        <v>0</v>
      </c>
      <c r="ER61">
        <v>641.66999999999996</v>
      </c>
      <c r="ES61">
        <v>641.66999999999996</v>
      </c>
      <c r="ET61">
        <v>0</v>
      </c>
      <c r="EU61">
        <v>0</v>
      </c>
      <c r="EV61">
        <v>0</v>
      </c>
      <c r="EW61">
        <v>0</v>
      </c>
      <c r="EX61">
        <v>0</v>
      </c>
      <c r="EY61">
        <v>0</v>
      </c>
      <c r="EZ61">
        <v>5</v>
      </c>
      <c r="FC61">
        <v>1</v>
      </c>
      <c r="FD61">
        <v>18</v>
      </c>
      <c r="FF61">
        <v>770</v>
      </c>
      <c r="FQ61">
        <v>0</v>
      </c>
      <c r="FR61">
        <f t="shared" si="85"/>
        <v>0</v>
      </c>
      <c r="FS61">
        <v>0</v>
      </c>
      <c r="FX61">
        <v>0</v>
      </c>
      <c r="FY61">
        <v>0</v>
      </c>
      <c r="GA61" t="s">
        <v>163</v>
      </c>
      <c r="GD61">
        <v>1</v>
      </c>
      <c r="GF61">
        <v>1213794117</v>
      </c>
      <c r="GG61">
        <v>2</v>
      </c>
      <c r="GH61">
        <v>3</v>
      </c>
      <c r="GI61">
        <v>-2</v>
      </c>
      <c r="GJ61">
        <v>0</v>
      </c>
      <c r="GK61">
        <v>0</v>
      </c>
      <c r="GL61">
        <f t="shared" si="86"/>
        <v>0</v>
      </c>
      <c r="GM61">
        <f t="shared" si="87"/>
        <v>1283.3399999999999</v>
      </c>
      <c r="GN61">
        <f t="shared" si="88"/>
        <v>1283.3399999999999</v>
      </c>
      <c r="GO61">
        <f t="shared" si="89"/>
        <v>0</v>
      </c>
      <c r="GP61">
        <f t="shared" si="90"/>
        <v>0</v>
      </c>
      <c r="GR61">
        <v>1</v>
      </c>
      <c r="GS61">
        <v>1</v>
      </c>
      <c r="GT61">
        <v>0</v>
      </c>
      <c r="GU61" t="s">
        <v>3</v>
      </c>
      <c r="GV61">
        <f t="shared" si="91"/>
        <v>0</v>
      </c>
      <c r="GW61">
        <v>1</v>
      </c>
      <c r="GX61">
        <f t="shared" si="92"/>
        <v>0</v>
      </c>
      <c r="HA61">
        <v>0</v>
      </c>
      <c r="HB61">
        <v>0</v>
      </c>
      <c r="HC61">
        <f t="shared" si="93"/>
        <v>0</v>
      </c>
      <c r="HE61" t="s">
        <v>57</v>
      </c>
      <c r="HF61" t="s">
        <v>57</v>
      </c>
      <c r="HM61" t="s">
        <v>3</v>
      </c>
      <c r="HN61" t="s">
        <v>3</v>
      </c>
      <c r="HO61" t="s">
        <v>3</v>
      </c>
      <c r="HP61" t="s">
        <v>3</v>
      </c>
      <c r="HQ61" t="s">
        <v>3</v>
      </c>
      <c r="IK61">
        <v>0</v>
      </c>
    </row>
    <row r="62" spans="1:245">
      <c r="A62">
        <v>17</v>
      </c>
      <c r="B62">
        <v>1</v>
      </c>
      <c r="C62">
        <f>ROW(SmtRes!A111)</f>
        <v>111</v>
      </c>
      <c r="D62">
        <f>ROW(EtalonRes!A111)</f>
        <v>111</v>
      </c>
      <c r="E62" t="s">
        <v>164</v>
      </c>
      <c r="F62" t="s">
        <v>116</v>
      </c>
      <c r="G62" t="s">
        <v>117</v>
      </c>
      <c r="H62" t="s">
        <v>98</v>
      </c>
      <c r="I62">
        <v>2</v>
      </c>
      <c r="J62">
        <v>0</v>
      </c>
      <c r="K62">
        <v>2</v>
      </c>
      <c r="O62">
        <f t="shared" si="60"/>
        <v>2971.45</v>
      </c>
      <c r="P62">
        <f t="shared" si="61"/>
        <v>0</v>
      </c>
      <c r="Q62">
        <f t="shared" si="62"/>
        <v>4.38</v>
      </c>
      <c r="R62">
        <f t="shared" si="63"/>
        <v>0</v>
      </c>
      <c r="S62">
        <f t="shared" si="64"/>
        <v>2967.07</v>
      </c>
      <c r="T62">
        <f t="shared" si="65"/>
        <v>0</v>
      </c>
      <c r="U62">
        <f t="shared" si="66"/>
        <v>11.04</v>
      </c>
      <c r="V62">
        <f t="shared" si="67"/>
        <v>0</v>
      </c>
      <c r="W62">
        <f t="shared" si="68"/>
        <v>0</v>
      </c>
      <c r="X62">
        <f t="shared" si="69"/>
        <v>2818.72</v>
      </c>
      <c r="Y62">
        <f t="shared" si="70"/>
        <v>1483.54</v>
      </c>
      <c r="AA62">
        <v>43077426</v>
      </c>
      <c r="AB62">
        <f t="shared" si="71"/>
        <v>52.28</v>
      </c>
      <c r="AC62">
        <f>ROUND(((ES62*0)),2)</f>
        <v>0</v>
      </c>
      <c r="AD62">
        <f>ROUND(((((ET62*1.15))-((EU62*1.15)))+AE62),2)</f>
        <v>0.39</v>
      </c>
      <c r="AE62">
        <f>ROUND(((EU62*1.15)),2)</f>
        <v>0</v>
      </c>
      <c r="AF62">
        <f>ROUND(((EV62*1.15)),2)</f>
        <v>51.89</v>
      </c>
      <c r="AG62">
        <f t="shared" si="72"/>
        <v>0</v>
      </c>
      <c r="AH62">
        <f>((EW62*1.15))</f>
        <v>5.52</v>
      </c>
      <c r="AI62">
        <f>((EX62*1.15))</f>
        <v>0</v>
      </c>
      <c r="AJ62">
        <f t="shared" si="73"/>
        <v>0</v>
      </c>
      <c r="AK62">
        <v>51.9</v>
      </c>
      <c r="AL62">
        <v>6.44</v>
      </c>
      <c r="AM62">
        <v>0.34</v>
      </c>
      <c r="AN62">
        <v>0</v>
      </c>
      <c r="AO62">
        <v>45.12</v>
      </c>
      <c r="AP62">
        <v>0</v>
      </c>
      <c r="AQ62">
        <v>4.8</v>
      </c>
      <c r="AR62">
        <v>0</v>
      </c>
      <c r="AS62">
        <v>0</v>
      </c>
      <c r="AT62">
        <v>95</v>
      </c>
      <c r="AU62">
        <v>50</v>
      </c>
      <c r="AV62">
        <v>1</v>
      </c>
      <c r="AW62">
        <v>1</v>
      </c>
      <c r="AZ62">
        <v>1</v>
      </c>
      <c r="BA62">
        <v>28.59</v>
      </c>
      <c r="BB62">
        <v>5.62</v>
      </c>
      <c r="BC62">
        <v>9.99</v>
      </c>
      <c r="BD62" t="s">
        <v>3</v>
      </c>
      <c r="BE62" t="s">
        <v>3</v>
      </c>
      <c r="BF62" t="s">
        <v>3</v>
      </c>
      <c r="BG62" t="s">
        <v>3</v>
      </c>
      <c r="BH62">
        <v>0</v>
      </c>
      <c r="BI62">
        <v>2</v>
      </c>
      <c r="BJ62" t="s">
        <v>118</v>
      </c>
      <c r="BM62">
        <v>110011</v>
      </c>
      <c r="BN62">
        <v>0</v>
      </c>
      <c r="BO62" t="s">
        <v>116</v>
      </c>
      <c r="BP62">
        <v>1</v>
      </c>
      <c r="BQ62">
        <v>3</v>
      </c>
      <c r="BR62">
        <v>0</v>
      </c>
      <c r="BS62">
        <v>28.59</v>
      </c>
      <c r="BT62">
        <v>1</v>
      </c>
      <c r="BU62">
        <v>1</v>
      </c>
      <c r="BV62">
        <v>1</v>
      </c>
      <c r="BW62">
        <v>1</v>
      </c>
      <c r="BX62">
        <v>1</v>
      </c>
      <c r="BY62" t="s">
        <v>3</v>
      </c>
      <c r="BZ62">
        <v>90</v>
      </c>
      <c r="CA62">
        <v>46</v>
      </c>
      <c r="CB62" t="s">
        <v>3</v>
      </c>
      <c r="CE62">
        <v>0</v>
      </c>
      <c r="CF62">
        <v>0</v>
      </c>
      <c r="CG62">
        <v>0</v>
      </c>
      <c r="CM62">
        <v>0</v>
      </c>
      <c r="CN62" t="s">
        <v>564</v>
      </c>
      <c r="CO62">
        <v>0</v>
      </c>
      <c r="CP62">
        <f t="shared" si="74"/>
        <v>2971.4500000000003</v>
      </c>
      <c r="CQ62">
        <f t="shared" si="75"/>
        <v>0</v>
      </c>
      <c r="CR62">
        <f t="shared" si="76"/>
        <v>2.1918000000000002</v>
      </c>
      <c r="CS62">
        <f t="shared" si="77"/>
        <v>0</v>
      </c>
      <c r="CT62">
        <f t="shared" si="78"/>
        <v>1483.5351000000001</v>
      </c>
      <c r="CU62">
        <f t="shared" si="79"/>
        <v>0</v>
      </c>
      <c r="CV62">
        <f t="shared" si="80"/>
        <v>5.52</v>
      </c>
      <c r="CW62">
        <f t="shared" si="81"/>
        <v>0</v>
      </c>
      <c r="CX62">
        <f t="shared" si="82"/>
        <v>0</v>
      </c>
      <c r="CY62">
        <f t="shared" si="83"/>
        <v>2818.7165000000005</v>
      </c>
      <c r="CZ62">
        <f t="shared" si="84"/>
        <v>1483.5350000000001</v>
      </c>
      <c r="DC62" t="s">
        <v>3</v>
      </c>
      <c r="DD62" t="s">
        <v>27</v>
      </c>
      <c r="DE62" t="s">
        <v>28</v>
      </c>
      <c r="DF62" t="s">
        <v>28</v>
      </c>
      <c r="DG62" t="s">
        <v>28</v>
      </c>
      <c r="DH62" t="s">
        <v>3</v>
      </c>
      <c r="DI62" t="s">
        <v>28</v>
      </c>
      <c r="DJ62" t="s">
        <v>28</v>
      </c>
      <c r="DK62" t="s">
        <v>3</v>
      </c>
      <c r="DL62" t="s">
        <v>29</v>
      </c>
      <c r="DM62" t="s">
        <v>30</v>
      </c>
      <c r="DN62">
        <v>0</v>
      </c>
      <c r="DO62">
        <v>0</v>
      </c>
      <c r="DP62">
        <v>1</v>
      </c>
      <c r="DQ62">
        <v>1</v>
      </c>
      <c r="DU62">
        <v>1013</v>
      </c>
      <c r="DV62" t="s">
        <v>98</v>
      </c>
      <c r="DW62" t="s">
        <v>98</v>
      </c>
      <c r="DX62">
        <v>1</v>
      </c>
      <c r="DZ62" t="s">
        <v>3</v>
      </c>
      <c r="EA62" t="s">
        <v>3</v>
      </c>
      <c r="EB62" t="s">
        <v>3</v>
      </c>
      <c r="EC62" t="s">
        <v>3</v>
      </c>
      <c r="EE62">
        <v>43005385</v>
      </c>
      <c r="EF62">
        <v>3</v>
      </c>
      <c r="EG62" t="s">
        <v>31</v>
      </c>
      <c r="EH62">
        <v>0</v>
      </c>
      <c r="EI62" t="s">
        <v>3</v>
      </c>
      <c r="EJ62">
        <v>2</v>
      </c>
      <c r="EK62">
        <v>110011</v>
      </c>
      <c r="EL62" t="s">
        <v>108</v>
      </c>
      <c r="EM62" t="s">
        <v>109</v>
      </c>
      <c r="EO62" t="s">
        <v>66</v>
      </c>
      <c r="EQ62">
        <v>0</v>
      </c>
      <c r="ER62">
        <v>51.9</v>
      </c>
      <c r="ES62">
        <v>6.44</v>
      </c>
      <c r="ET62">
        <v>0.34</v>
      </c>
      <c r="EU62">
        <v>0</v>
      </c>
      <c r="EV62">
        <v>45.12</v>
      </c>
      <c r="EW62">
        <v>4.8</v>
      </c>
      <c r="EX62">
        <v>0</v>
      </c>
      <c r="EY62">
        <v>0</v>
      </c>
      <c r="FQ62">
        <v>0</v>
      </c>
      <c r="FR62">
        <f t="shared" si="85"/>
        <v>0</v>
      </c>
      <c r="FS62">
        <v>0</v>
      </c>
      <c r="FX62">
        <v>95</v>
      </c>
      <c r="FY62">
        <v>50</v>
      </c>
      <c r="GA62" t="s">
        <v>3</v>
      </c>
      <c r="GD62">
        <v>1</v>
      </c>
      <c r="GF62">
        <v>-1313272534</v>
      </c>
      <c r="GG62">
        <v>2</v>
      </c>
      <c r="GH62">
        <v>1</v>
      </c>
      <c r="GI62">
        <v>2</v>
      </c>
      <c r="GJ62">
        <v>0</v>
      </c>
      <c r="GK62">
        <v>0</v>
      </c>
      <c r="GL62">
        <f t="shared" si="86"/>
        <v>0</v>
      </c>
      <c r="GM62">
        <f t="shared" si="87"/>
        <v>7273.71</v>
      </c>
      <c r="GN62">
        <f t="shared" si="88"/>
        <v>0</v>
      </c>
      <c r="GO62">
        <f t="shared" si="89"/>
        <v>7273.71</v>
      </c>
      <c r="GP62">
        <f t="shared" si="90"/>
        <v>0</v>
      </c>
      <c r="GR62">
        <v>0</v>
      </c>
      <c r="GS62">
        <v>3</v>
      </c>
      <c r="GT62">
        <v>0</v>
      </c>
      <c r="GU62" t="s">
        <v>3</v>
      </c>
      <c r="GV62">
        <f t="shared" si="91"/>
        <v>0</v>
      </c>
      <c r="GW62">
        <v>1</v>
      </c>
      <c r="GX62">
        <f t="shared" si="92"/>
        <v>0</v>
      </c>
      <c r="HA62">
        <v>0</v>
      </c>
      <c r="HB62">
        <v>0</v>
      </c>
      <c r="HC62">
        <f t="shared" si="93"/>
        <v>0</v>
      </c>
      <c r="HE62" t="s">
        <v>3</v>
      </c>
      <c r="HF62" t="s">
        <v>3</v>
      </c>
      <c r="HM62" t="s">
        <v>3</v>
      </c>
      <c r="HN62" t="s">
        <v>110</v>
      </c>
      <c r="HO62" t="s">
        <v>111</v>
      </c>
      <c r="HP62" t="s">
        <v>108</v>
      </c>
      <c r="HQ62" t="s">
        <v>108</v>
      </c>
      <c r="IK62">
        <v>0</v>
      </c>
    </row>
    <row r="63" spans="1:245">
      <c r="A63">
        <v>17</v>
      </c>
      <c r="B63">
        <v>1</v>
      </c>
      <c r="E63" t="s">
        <v>165</v>
      </c>
      <c r="F63" t="s">
        <v>50</v>
      </c>
      <c r="G63" t="s">
        <v>166</v>
      </c>
      <c r="H63" t="s">
        <v>72</v>
      </c>
      <c r="I63">
        <v>2</v>
      </c>
      <c r="J63">
        <v>0</v>
      </c>
      <c r="K63">
        <v>2</v>
      </c>
      <c r="O63">
        <f t="shared" si="60"/>
        <v>63175</v>
      </c>
      <c r="P63">
        <f t="shared" si="61"/>
        <v>63175</v>
      </c>
      <c r="Q63">
        <f t="shared" si="62"/>
        <v>0</v>
      </c>
      <c r="R63">
        <f t="shared" si="63"/>
        <v>0</v>
      </c>
      <c r="S63">
        <f t="shared" si="64"/>
        <v>0</v>
      </c>
      <c r="T63">
        <f t="shared" si="65"/>
        <v>0</v>
      </c>
      <c r="U63">
        <f t="shared" si="66"/>
        <v>0</v>
      </c>
      <c r="V63">
        <f t="shared" si="67"/>
        <v>0</v>
      </c>
      <c r="W63">
        <f t="shared" si="68"/>
        <v>0</v>
      </c>
      <c r="X63">
        <f t="shared" si="69"/>
        <v>0</v>
      </c>
      <c r="Y63">
        <f t="shared" si="70"/>
        <v>0</v>
      </c>
      <c r="AA63">
        <v>43077426</v>
      </c>
      <c r="AB63">
        <f t="shared" si="71"/>
        <v>31587.5</v>
      </c>
      <c r="AC63">
        <f>ROUND((ES63),2)</f>
        <v>31587.5</v>
      </c>
      <c r="AD63">
        <f>ROUND((((ET63)-(EU63))+AE63),2)</f>
        <v>0</v>
      </c>
      <c r="AE63">
        <f>ROUND((EU63),2)</f>
        <v>0</v>
      </c>
      <c r="AF63">
        <f>ROUND((EV63),2)</f>
        <v>0</v>
      </c>
      <c r="AG63">
        <f t="shared" si="72"/>
        <v>0</v>
      </c>
      <c r="AH63">
        <f>(EW63)</f>
        <v>0</v>
      </c>
      <c r="AI63">
        <f>(EX63)</f>
        <v>0</v>
      </c>
      <c r="AJ63">
        <f t="shared" si="73"/>
        <v>0</v>
      </c>
      <c r="AK63">
        <v>31587.5</v>
      </c>
      <c r="AL63">
        <v>31587.5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1</v>
      </c>
      <c r="AW63">
        <v>1</v>
      </c>
      <c r="AZ63">
        <v>1</v>
      </c>
      <c r="BA63">
        <v>1</v>
      </c>
      <c r="BB63">
        <v>1</v>
      </c>
      <c r="BC63">
        <v>1</v>
      </c>
      <c r="BD63" t="s">
        <v>3</v>
      </c>
      <c r="BE63" t="s">
        <v>3</v>
      </c>
      <c r="BF63" t="s">
        <v>3</v>
      </c>
      <c r="BG63" t="s">
        <v>3</v>
      </c>
      <c r="BH63">
        <v>3</v>
      </c>
      <c r="BI63">
        <v>1</v>
      </c>
      <c r="BJ63" t="s">
        <v>3</v>
      </c>
      <c r="BM63">
        <v>1100</v>
      </c>
      <c r="BN63">
        <v>0</v>
      </c>
      <c r="BO63" t="s">
        <v>3</v>
      </c>
      <c r="BP63">
        <v>0</v>
      </c>
      <c r="BQ63">
        <v>8</v>
      </c>
      <c r="BR63">
        <v>0</v>
      </c>
      <c r="BS63">
        <v>1</v>
      </c>
      <c r="BT63">
        <v>1</v>
      </c>
      <c r="BU63">
        <v>1</v>
      </c>
      <c r="BV63">
        <v>1</v>
      </c>
      <c r="BW63">
        <v>1</v>
      </c>
      <c r="BX63">
        <v>1</v>
      </c>
      <c r="BY63" t="s">
        <v>3</v>
      </c>
      <c r="BZ63">
        <v>0</v>
      </c>
      <c r="CA63">
        <v>0</v>
      </c>
      <c r="CB63" t="s">
        <v>3</v>
      </c>
      <c r="CE63">
        <v>0</v>
      </c>
      <c r="CF63">
        <v>0</v>
      </c>
      <c r="CG63">
        <v>0</v>
      </c>
      <c r="CM63">
        <v>0</v>
      </c>
      <c r="CN63" t="s">
        <v>3</v>
      </c>
      <c r="CO63">
        <v>0</v>
      </c>
      <c r="CP63">
        <f t="shared" si="74"/>
        <v>63175</v>
      </c>
      <c r="CQ63">
        <f t="shared" si="75"/>
        <v>31587.5</v>
      </c>
      <c r="CR63">
        <f t="shared" si="76"/>
        <v>0</v>
      </c>
      <c r="CS63">
        <f t="shared" si="77"/>
        <v>0</v>
      </c>
      <c r="CT63">
        <f t="shared" si="78"/>
        <v>0</v>
      </c>
      <c r="CU63">
        <f t="shared" si="79"/>
        <v>0</v>
      </c>
      <c r="CV63">
        <f t="shared" si="80"/>
        <v>0</v>
      </c>
      <c r="CW63">
        <f t="shared" si="81"/>
        <v>0</v>
      </c>
      <c r="CX63">
        <f t="shared" si="82"/>
        <v>0</v>
      </c>
      <c r="CY63">
        <f t="shared" si="83"/>
        <v>0</v>
      </c>
      <c r="CZ63">
        <f t="shared" si="84"/>
        <v>0</v>
      </c>
      <c r="DC63" t="s">
        <v>3</v>
      </c>
      <c r="DD63" t="s">
        <v>3</v>
      </c>
      <c r="DE63" t="s">
        <v>3</v>
      </c>
      <c r="DF63" t="s">
        <v>3</v>
      </c>
      <c r="DG63" t="s">
        <v>3</v>
      </c>
      <c r="DH63" t="s">
        <v>3</v>
      </c>
      <c r="DI63" t="s">
        <v>3</v>
      </c>
      <c r="DJ63" t="s">
        <v>3</v>
      </c>
      <c r="DK63" t="s">
        <v>3</v>
      </c>
      <c r="DL63" t="s">
        <v>3</v>
      </c>
      <c r="DM63" t="s">
        <v>3</v>
      </c>
      <c r="DN63">
        <v>0</v>
      </c>
      <c r="DO63">
        <v>0</v>
      </c>
      <c r="DP63">
        <v>1</v>
      </c>
      <c r="DQ63">
        <v>1</v>
      </c>
      <c r="DU63">
        <v>1010</v>
      </c>
      <c r="DV63" t="s">
        <v>72</v>
      </c>
      <c r="DW63" t="s">
        <v>72</v>
      </c>
      <c r="DX63">
        <v>1</v>
      </c>
      <c r="DZ63" t="s">
        <v>3</v>
      </c>
      <c r="EA63" t="s">
        <v>3</v>
      </c>
      <c r="EB63" t="s">
        <v>3</v>
      </c>
      <c r="EC63" t="s">
        <v>3</v>
      </c>
      <c r="EE63">
        <v>43005718</v>
      </c>
      <c r="EF63">
        <v>8</v>
      </c>
      <c r="EG63" t="s">
        <v>53</v>
      </c>
      <c r="EH63">
        <v>0</v>
      </c>
      <c r="EI63" t="s">
        <v>3</v>
      </c>
      <c r="EJ63">
        <v>1</v>
      </c>
      <c r="EK63">
        <v>1100</v>
      </c>
      <c r="EL63" t="s">
        <v>54</v>
      </c>
      <c r="EM63" t="s">
        <v>55</v>
      </c>
      <c r="EO63" t="s">
        <v>3</v>
      </c>
      <c r="EQ63">
        <v>0</v>
      </c>
      <c r="ER63">
        <v>31587.5</v>
      </c>
      <c r="ES63">
        <v>31587.5</v>
      </c>
      <c r="ET63">
        <v>0</v>
      </c>
      <c r="EU63">
        <v>0</v>
      </c>
      <c r="EV63">
        <v>0</v>
      </c>
      <c r="EW63">
        <v>0</v>
      </c>
      <c r="EX63">
        <v>0</v>
      </c>
      <c r="EY63">
        <v>0</v>
      </c>
      <c r="EZ63">
        <v>5</v>
      </c>
      <c r="FC63">
        <v>1</v>
      </c>
      <c r="FD63">
        <v>18</v>
      </c>
      <c r="FF63">
        <v>37905</v>
      </c>
      <c r="FQ63">
        <v>0</v>
      </c>
      <c r="FR63">
        <f t="shared" si="85"/>
        <v>0</v>
      </c>
      <c r="FS63">
        <v>0</v>
      </c>
      <c r="FX63">
        <v>0</v>
      </c>
      <c r="FY63">
        <v>0</v>
      </c>
      <c r="GA63" t="s">
        <v>167</v>
      </c>
      <c r="GD63">
        <v>1</v>
      </c>
      <c r="GF63">
        <v>-558237259</v>
      </c>
      <c r="GG63">
        <v>2</v>
      </c>
      <c r="GH63">
        <v>3</v>
      </c>
      <c r="GI63">
        <v>-2</v>
      </c>
      <c r="GJ63">
        <v>0</v>
      </c>
      <c r="GK63">
        <v>0</v>
      </c>
      <c r="GL63">
        <f t="shared" si="86"/>
        <v>0</v>
      </c>
      <c r="GM63">
        <f t="shared" si="87"/>
        <v>63175</v>
      </c>
      <c r="GN63">
        <f t="shared" si="88"/>
        <v>63175</v>
      </c>
      <c r="GO63">
        <f t="shared" si="89"/>
        <v>0</v>
      </c>
      <c r="GP63">
        <f t="shared" si="90"/>
        <v>0</v>
      </c>
      <c r="GR63">
        <v>1</v>
      </c>
      <c r="GS63">
        <v>1</v>
      </c>
      <c r="GT63">
        <v>0</v>
      </c>
      <c r="GU63" t="s">
        <v>3</v>
      </c>
      <c r="GV63">
        <f t="shared" si="91"/>
        <v>0</v>
      </c>
      <c r="GW63">
        <v>1</v>
      </c>
      <c r="GX63">
        <f t="shared" si="92"/>
        <v>0</v>
      </c>
      <c r="HA63">
        <v>0</v>
      </c>
      <c r="HB63">
        <v>0</v>
      </c>
      <c r="HC63">
        <f t="shared" si="93"/>
        <v>0</v>
      </c>
      <c r="HE63" t="s">
        <v>57</v>
      </c>
      <c r="HF63" t="s">
        <v>57</v>
      </c>
      <c r="HM63" t="s">
        <v>3</v>
      </c>
      <c r="HN63" t="s">
        <v>3</v>
      </c>
      <c r="HO63" t="s">
        <v>3</v>
      </c>
      <c r="HP63" t="s">
        <v>3</v>
      </c>
      <c r="HQ63" t="s">
        <v>3</v>
      </c>
      <c r="IK63">
        <v>0</v>
      </c>
    </row>
    <row r="64" spans="1:245">
      <c r="A64">
        <v>17</v>
      </c>
      <c r="B64">
        <v>1</v>
      </c>
      <c r="C64">
        <f>ROW(SmtRes!A116)</f>
        <v>116</v>
      </c>
      <c r="D64">
        <f>ROW(EtalonRes!A116)</f>
        <v>116</v>
      </c>
      <c r="E64" t="s">
        <v>168</v>
      </c>
      <c r="F64" t="s">
        <v>169</v>
      </c>
      <c r="G64" t="s">
        <v>170</v>
      </c>
      <c r="H64" t="s">
        <v>98</v>
      </c>
      <c r="I64">
        <v>2</v>
      </c>
      <c r="J64">
        <v>0</v>
      </c>
      <c r="K64">
        <v>2</v>
      </c>
      <c r="O64">
        <f t="shared" si="60"/>
        <v>2188.6799999999998</v>
      </c>
      <c r="P64">
        <f t="shared" si="61"/>
        <v>0</v>
      </c>
      <c r="Q64">
        <f t="shared" si="62"/>
        <v>96.46</v>
      </c>
      <c r="R64">
        <f t="shared" si="63"/>
        <v>0</v>
      </c>
      <c r="S64">
        <f t="shared" si="64"/>
        <v>2092.2199999999998</v>
      </c>
      <c r="T64">
        <f t="shared" si="65"/>
        <v>0</v>
      </c>
      <c r="U64">
        <f t="shared" si="66"/>
        <v>7.1529999999999996</v>
      </c>
      <c r="V64">
        <f t="shared" si="67"/>
        <v>0</v>
      </c>
      <c r="W64">
        <f t="shared" si="68"/>
        <v>0</v>
      </c>
      <c r="X64">
        <f t="shared" si="69"/>
        <v>1987.61</v>
      </c>
      <c r="Y64">
        <f t="shared" si="70"/>
        <v>1046.1099999999999</v>
      </c>
      <c r="AA64">
        <v>43077426</v>
      </c>
      <c r="AB64">
        <f t="shared" si="71"/>
        <v>48.8</v>
      </c>
      <c r="AC64">
        <f>ROUND(((ES64*0)),2)</f>
        <v>0</v>
      </c>
      <c r="AD64">
        <f>ROUND(((((ET64*1.15))-((EU64*1.15)))+AE64),2)</f>
        <v>12.21</v>
      </c>
      <c r="AE64">
        <f>ROUND(((EU64*1.15)),2)</f>
        <v>0</v>
      </c>
      <c r="AF64">
        <f>ROUND(((EV64*1.15)),2)</f>
        <v>36.590000000000003</v>
      </c>
      <c r="AG64">
        <f t="shared" si="72"/>
        <v>0</v>
      </c>
      <c r="AH64">
        <f>((EW64*1.15))</f>
        <v>3.5764999999999998</v>
      </c>
      <c r="AI64">
        <f>((EX64*1.15))</f>
        <v>0</v>
      </c>
      <c r="AJ64">
        <f t="shared" si="73"/>
        <v>0</v>
      </c>
      <c r="AK64">
        <v>44.16</v>
      </c>
      <c r="AL64">
        <v>1.72</v>
      </c>
      <c r="AM64">
        <v>10.62</v>
      </c>
      <c r="AN64">
        <v>0</v>
      </c>
      <c r="AO64">
        <v>31.82</v>
      </c>
      <c r="AP64">
        <v>0</v>
      </c>
      <c r="AQ64">
        <v>3.11</v>
      </c>
      <c r="AR64">
        <v>0</v>
      </c>
      <c r="AS64">
        <v>0</v>
      </c>
      <c r="AT64">
        <v>95</v>
      </c>
      <c r="AU64">
        <v>50</v>
      </c>
      <c r="AV64">
        <v>1</v>
      </c>
      <c r="AW64">
        <v>1</v>
      </c>
      <c r="AZ64">
        <v>1</v>
      </c>
      <c r="BA64">
        <v>28.59</v>
      </c>
      <c r="BB64">
        <v>3.95</v>
      </c>
      <c r="BC64">
        <v>13.19</v>
      </c>
      <c r="BD64" t="s">
        <v>3</v>
      </c>
      <c r="BE64" t="s">
        <v>3</v>
      </c>
      <c r="BF64" t="s">
        <v>3</v>
      </c>
      <c r="BG64" t="s">
        <v>3</v>
      </c>
      <c r="BH64">
        <v>0</v>
      </c>
      <c r="BI64">
        <v>2</v>
      </c>
      <c r="BJ64" t="s">
        <v>171</v>
      </c>
      <c r="BM64">
        <v>110012</v>
      </c>
      <c r="BN64">
        <v>0</v>
      </c>
      <c r="BO64" t="s">
        <v>169</v>
      </c>
      <c r="BP64">
        <v>1</v>
      </c>
      <c r="BQ64">
        <v>3</v>
      </c>
      <c r="BR64">
        <v>0</v>
      </c>
      <c r="BS64">
        <v>28.59</v>
      </c>
      <c r="BT64">
        <v>1</v>
      </c>
      <c r="BU64">
        <v>1</v>
      </c>
      <c r="BV64">
        <v>1</v>
      </c>
      <c r="BW64">
        <v>1</v>
      </c>
      <c r="BX64">
        <v>1</v>
      </c>
      <c r="BY64" t="s">
        <v>3</v>
      </c>
      <c r="BZ64">
        <v>90</v>
      </c>
      <c r="CA64">
        <v>46</v>
      </c>
      <c r="CB64" t="s">
        <v>3</v>
      </c>
      <c r="CE64">
        <v>0</v>
      </c>
      <c r="CF64">
        <v>0</v>
      </c>
      <c r="CG64">
        <v>0</v>
      </c>
      <c r="CM64">
        <v>0</v>
      </c>
      <c r="CN64" t="s">
        <v>564</v>
      </c>
      <c r="CO64">
        <v>0</v>
      </c>
      <c r="CP64">
        <f t="shared" si="74"/>
        <v>2188.6799999999998</v>
      </c>
      <c r="CQ64">
        <f t="shared" si="75"/>
        <v>0</v>
      </c>
      <c r="CR64">
        <f t="shared" si="76"/>
        <v>48.229500000000009</v>
      </c>
      <c r="CS64">
        <f t="shared" si="77"/>
        <v>0</v>
      </c>
      <c r="CT64">
        <f t="shared" si="78"/>
        <v>1046.1081000000001</v>
      </c>
      <c r="CU64">
        <f t="shared" si="79"/>
        <v>0</v>
      </c>
      <c r="CV64">
        <f t="shared" si="80"/>
        <v>3.5764999999999998</v>
      </c>
      <c r="CW64">
        <f t="shared" si="81"/>
        <v>0</v>
      </c>
      <c r="CX64">
        <f t="shared" si="82"/>
        <v>0</v>
      </c>
      <c r="CY64">
        <f t="shared" si="83"/>
        <v>1987.6089999999999</v>
      </c>
      <c r="CZ64">
        <f t="shared" si="84"/>
        <v>1046.1099999999999</v>
      </c>
      <c r="DC64" t="s">
        <v>3</v>
      </c>
      <c r="DD64" t="s">
        <v>27</v>
      </c>
      <c r="DE64" t="s">
        <v>28</v>
      </c>
      <c r="DF64" t="s">
        <v>28</v>
      </c>
      <c r="DG64" t="s">
        <v>28</v>
      </c>
      <c r="DH64" t="s">
        <v>3</v>
      </c>
      <c r="DI64" t="s">
        <v>28</v>
      </c>
      <c r="DJ64" t="s">
        <v>28</v>
      </c>
      <c r="DK64" t="s">
        <v>3</v>
      </c>
      <c r="DL64" t="s">
        <v>29</v>
      </c>
      <c r="DM64" t="s">
        <v>30</v>
      </c>
      <c r="DN64">
        <v>0</v>
      </c>
      <c r="DO64">
        <v>0</v>
      </c>
      <c r="DP64">
        <v>1</v>
      </c>
      <c r="DQ64">
        <v>1</v>
      </c>
      <c r="DU64">
        <v>1013</v>
      </c>
      <c r="DV64" t="s">
        <v>98</v>
      </c>
      <c r="DW64" t="s">
        <v>98</v>
      </c>
      <c r="DX64">
        <v>1</v>
      </c>
      <c r="DZ64" t="s">
        <v>3</v>
      </c>
      <c r="EA64" t="s">
        <v>3</v>
      </c>
      <c r="EB64" t="s">
        <v>3</v>
      </c>
      <c r="EC64" t="s">
        <v>3</v>
      </c>
      <c r="EE64">
        <v>43005749</v>
      </c>
      <c r="EF64">
        <v>3</v>
      </c>
      <c r="EG64" t="s">
        <v>31</v>
      </c>
      <c r="EH64">
        <v>0</v>
      </c>
      <c r="EI64" t="s">
        <v>3</v>
      </c>
      <c r="EJ64">
        <v>2</v>
      </c>
      <c r="EK64">
        <v>110012</v>
      </c>
      <c r="EL64" t="s">
        <v>108</v>
      </c>
      <c r="EM64" t="s">
        <v>109</v>
      </c>
      <c r="EO64" t="s">
        <v>66</v>
      </c>
      <c r="EQ64">
        <v>0</v>
      </c>
      <c r="ER64">
        <v>44.16</v>
      </c>
      <c r="ES64">
        <v>1.72</v>
      </c>
      <c r="ET64">
        <v>10.62</v>
      </c>
      <c r="EU64">
        <v>0</v>
      </c>
      <c r="EV64">
        <v>31.82</v>
      </c>
      <c r="EW64">
        <v>3.11</v>
      </c>
      <c r="EX64">
        <v>0</v>
      </c>
      <c r="EY64">
        <v>0</v>
      </c>
      <c r="FQ64">
        <v>0</v>
      </c>
      <c r="FR64">
        <f t="shared" si="85"/>
        <v>0</v>
      </c>
      <c r="FS64">
        <v>0</v>
      </c>
      <c r="FX64">
        <v>95</v>
      </c>
      <c r="FY64">
        <v>50</v>
      </c>
      <c r="GA64" t="s">
        <v>3</v>
      </c>
      <c r="GD64">
        <v>1</v>
      </c>
      <c r="GF64">
        <v>-801334358</v>
      </c>
      <c r="GG64">
        <v>2</v>
      </c>
      <c r="GH64">
        <v>1</v>
      </c>
      <c r="GI64">
        <v>2</v>
      </c>
      <c r="GJ64">
        <v>0</v>
      </c>
      <c r="GK64">
        <v>0</v>
      </c>
      <c r="GL64">
        <f t="shared" si="86"/>
        <v>0</v>
      </c>
      <c r="GM64">
        <f t="shared" si="87"/>
        <v>5222.3999999999996</v>
      </c>
      <c r="GN64">
        <f t="shared" si="88"/>
        <v>0</v>
      </c>
      <c r="GO64">
        <f t="shared" si="89"/>
        <v>5222.3999999999996</v>
      </c>
      <c r="GP64">
        <f t="shared" si="90"/>
        <v>0</v>
      </c>
      <c r="GR64">
        <v>0</v>
      </c>
      <c r="GS64">
        <v>3</v>
      </c>
      <c r="GT64">
        <v>0</v>
      </c>
      <c r="GU64" t="s">
        <v>3</v>
      </c>
      <c r="GV64">
        <f t="shared" si="91"/>
        <v>0</v>
      </c>
      <c r="GW64">
        <v>1</v>
      </c>
      <c r="GX64">
        <f t="shared" si="92"/>
        <v>0</v>
      </c>
      <c r="HA64">
        <v>0</v>
      </c>
      <c r="HB64">
        <v>0</v>
      </c>
      <c r="HC64">
        <f t="shared" si="93"/>
        <v>0</v>
      </c>
      <c r="HE64" t="s">
        <v>3</v>
      </c>
      <c r="HF64" t="s">
        <v>3</v>
      </c>
      <c r="HM64" t="s">
        <v>3</v>
      </c>
      <c r="HN64" t="s">
        <v>110</v>
      </c>
      <c r="HO64" t="s">
        <v>111</v>
      </c>
      <c r="HP64" t="s">
        <v>108</v>
      </c>
      <c r="HQ64" t="s">
        <v>108</v>
      </c>
      <c r="IK64">
        <v>0</v>
      </c>
    </row>
    <row r="65" spans="1:245">
      <c r="A65">
        <v>17</v>
      </c>
      <c r="B65">
        <v>1</v>
      </c>
      <c r="E65" t="s">
        <v>172</v>
      </c>
      <c r="F65" t="s">
        <v>50</v>
      </c>
      <c r="G65" t="s">
        <v>173</v>
      </c>
      <c r="H65" t="s">
        <v>72</v>
      </c>
      <c r="I65">
        <v>2</v>
      </c>
      <c r="J65">
        <v>0</v>
      </c>
      <c r="K65">
        <v>2</v>
      </c>
      <c r="O65">
        <f t="shared" si="60"/>
        <v>8508.34</v>
      </c>
      <c r="P65">
        <f t="shared" si="61"/>
        <v>8508.34</v>
      </c>
      <c r="Q65">
        <f t="shared" si="62"/>
        <v>0</v>
      </c>
      <c r="R65">
        <f t="shared" si="63"/>
        <v>0</v>
      </c>
      <c r="S65">
        <f t="shared" si="64"/>
        <v>0</v>
      </c>
      <c r="T65">
        <f t="shared" si="65"/>
        <v>0</v>
      </c>
      <c r="U65">
        <f t="shared" si="66"/>
        <v>0</v>
      </c>
      <c r="V65">
        <f t="shared" si="67"/>
        <v>0</v>
      </c>
      <c r="W65">
        <f t="shared" si="68"/>
        <v>0</v>
      </c>
      <c r="X65">
        <f t="shared" si="69"/>
        <v>0</v>
      </c>
      <c r="Y65">
        <f t="shared" si="70"/>
        <v>0</v>
      </c>
      <c r="AA65">
        <v>43077426</v>
      </c>
      <c r="AB65">
        <f t="shared" si="71"/>
        <v>4254.17</v>
      </c>
      <c r="AC65">
        <f>ROUND((ES65),2)</f>
        <v>4254.17</v>
      </c>
      <c r="AD65">
        <f>ROUND((((ET65)-(EU65))+AE65),2)</f>
        <v>0</v>
      </c>
      <c r="AE65">
        <f>ROUND((EU65),2)</f>
        <v>0</v>
      </c>
      <c r="AF65">
        <f>ROUND((EV65),2)</f>
        <v>0</v>
      </c>
      <c r="AG65">
        <f t="shared" si="72"/>
        <v>0</v>
      </c>
      <c r="AH65">
        <f>(EW65)</f>
        <v>0</v>
      </c>
      <c r="AI65">
        <f>(EX65)</f>
        <v>0</v>
      </c>
      <c r="AJ65">
        <f t="shared" si="73"/>
        <v>0</v>
      </c>
      <c r="AK65">
        <v>4254.17</v>
      </c>
      <c r="AL65">
        <v>4254.17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1</v>
      </c>
      <c r="AW65">
        <v>1</v>
      </c>
      <c r="AZ65">
        <v>1</v>
      </c>
      <c r="BA65">
        <v>1</v>
      </c>
      <c r="BB65">
        <v>1</v>
      </c>
      <c r="BC65">
        <v>1</v>
      </c>
      <c r="BD65" t="s">
        <v>3</v>
      </c>
      <c r="BE65" t="s">
        <v>3</v>
      </c>
      <c r="BF65" t="s">
        <v>3</v>
      </c>
      <c r="BG65" t="s">
        <v>3</v>
      </c>
      <c r="BH65">
        <v>3</v>
      </c>
      <c r="BI65">
        <v>1</v>
      </c>
      <c r="BJ65" t="s">
        <v>3</v>
      </c>
      <c r="BM65">
        <v>1100</v>
      </c>
      <c r="BN65">
        <v>0</v>
      </c>
      <c r="BO65" t="s">
        <v>3</v>
      </c>
      <c r="BP65">
        <v>0</v>
      </c>
      <c r="BQ65">
        <v>8</v>
      </c>
      <c r="BR65">
        <v>0</v>
      </c>
      <c r="BS65">
        <v>1</v>
      </c>
      <c r="BT65">
        <v>1</v>
      </c>
      <c r="BU65">
        <v>1</v>
      </c>
      <c r="BV65">
        <v>1</v>
      </c>
      <c r="BW65">
        <v>1</v>
      </c>
      <c r="BX65">
        <v>1</v>
      </c>
      <c r="BY65" t="s">
        <v>3</v>
      </c>
      <c r="BZ65">
        <v>0</v>
      </c>
      <c r="CA65">
        <v>0</v>
      </c>
      <c r="CB65" t="s">
        <v>3</v>
      </c>
      <c r="CE65">
        <v>0</v>
      </c>
      <c r="CF65">
        <v>0</v>
      </c>
      <c r="CG65">
        <v>0</v>
      </c>
      <c r="CM65">
        <v>0</v>
      </c>
      <c r="CN65" t="s">
        <v>3</v>
      </c>
      <c r="CO65">
        <v>0</v>
      </c>
      <c r="CP65">
        <f t="shared" si="74"/>
        <v>8508.34</v>
      </c>
      <c r="CQ65">
        <f t="shared" si="75"/>
        <v>4254.17</v>
      </c>
      <c r="CR65">
        <f t="shared" si="76"/>
        <v>0</v>
      </c>
      <c r="CS65">
        <f t="shared" si="77"/>
        <v>0</v>
      </c>
      <c r="CT65">
        <f t="shared" si="78"/>
        <v>0</v>
      </c>
      <c r="CU65">
        <f t="shared" si="79"/>
        <v>0</v>
      </c>
      <c r="CV65">
        <f t="shared" si="80"/>
        <v>0</v>
      </c>
      <c r="CW65">
        <f t="shared" si="81"/>
        <v>0</v>
      </c>
      <c r="CX65">
        <f t="shared" si="82"/>
        <v>0</v>
      </c>
      <c r="CY65">
        <f t="shared" si="83"/>
        <v>0</v>
      </c>
      <c r="CZ65">
        <f t="shared" si="84"/>
        <v>0</v>
      </c>
      <c r="DC65" t="s">
        <v>3</v>
      </c>
      <c r="DD65" t="s">
        <v>3</v>
      </c>
      <c r="DE65" t="s">
        <v>3</v>
      </c>
      <c r="DF65" t="s">
        <v>3</v>
      </c>
      <c r="DG65" t="s">
        <v>3</v>
      </c>
      <c r="DH65" t="s">
        <v>3</v>
      </c>
      <c r="DI65" t="s">
        <v>3</v>
      </c>
      <c r="DJ65" t="s">
        <v>3</v>
      </c>
      <c r="DK65" t="s">
        <v>3</v>
      </c>
      <c r="DL65" t="s">
        <v>3</v>
      </c>
      <c r="DM65" t="s">
        <v>3</v>
      </c>
      <c r="DN65">
        <v>0</v>
      </c>
      <c r="DO65">
        <v>0</v>
      </c>
      <c r="DP65">
        <v>1</v>
      </c>
      <c r="DQ65">
        <v>1</v>
      </c>
      <c r="DU65">
        <v>1010</v>
      </c>
      <c r="DV65" t="s">
        <v>72</v>
      </c>
      <c r="DW65" t="s">
        <v>72</v>
      </c>
      <c r="DX65">
        <v>1</v>
      </c>
      <c r="DZ65" t="s">
        <v>3</v>
      </c>
      <c r="EA65" t="s">
        <v>3</v>
      </c>
      <c r="EB65" t="s">
        <v>3</v>
      </c>
      <c r="EC65" t="s">
        <v>3</v>
      </c>
      <c r="EE65">
        <v>43005718</v>
      </c>
      <c r="EF65">
        <v>8</v>
      </c>
      <c r="EG65" t="s">
        <v>53</v>
      </c>
      <c r="EH65">
        <v>0</v>
      </c>
      <c r="EI65" t="s">
        <v>3</v>
      </c>
      <c r="EJ65">
        <v>1</v>
      </c>
      <c r="EK65">
        <v>1100</v>
      </c>
      <c r="EL65" t="s">
        <v>54</v>
      </c>
      <c r="EM65" t="s">
        <v>55</v>
      </c>
      <c r="EO65" t="s">
        <v>3</v>
      </c>
      <c r="EQ65">
        <v>0</v>
      </c>
      <c r="ER65">
        <v>4254.17</v>
      </c>
      <c r="ES65">
        <v>4254.17</v>
      </c>
      <c r="ET65">
        <v>0</v>
      </c>
      <c r="EU65">
        <v>0</v>
      </c>
      <c r="EV65">
        <v>0</v>
      </c>
      <c r="EW65">
        <v>0</v>
      </c>
      <c r="EX65">
        <v>0</v>
      </c>
      <c r="EY65">
        <v>0</v>
      </c>
      <c r="EZ65">
        <v>5</v>
      </c>
      <c r="FC65">
        <v>1</v>
      </c>
      <c r="FD65">
        <v>18</v>
      </c>
      <c r="FF65">
        <v>5105</v>
      </c>
      <c r="FQ65">
        <v>0</v>
      </c>
      <c r="FR65">
        <f t="shared" si="85"/>
        <v>0</v>
      </c>
      <c r="FS65">
        <v>0</v>
      </c>
      <c r="FX65">
        <v>0</v>
      </c>
      <c r="FY65">
        <v>0</v>
      </c>
      <c r="GA65" t="s">
        <v>174</v>
      </c>
      <c r="GD65">
        <v>1</v>
      </c>
      <c r="GF65">
        <v>-1988135255</v>
      </c>
      <c r="GG65">
        <v>2</v>
      </c>
      <c r="GH65">
        <v>3</v>
      </c>
      <c r="GI65">
        <v>-2</v>
      </c>
      <c r="GJ65">
        <v>0</v>
      </c>
      <c r="GK65">
        <v>0</v>
      </c>
      <c r="GL65">
        <f t="shared" si="86"/>
        <v>0</v>
      </c>
      <c r="GM65">
        <f t="shared" si="87"/>
        <v>8508.34</v>
      </c>
      <c r="GN65">
        <f t="shared" si="88"/>
        <v>8508.34</v>
      </c>
      <c r="GO65">
        <f t="shared" si="89"/>
        <v>0</v>
      </c>
      <c r="GP65">
        <f t="shared" si="90"/>
        <v>0</v>
      </c>
      <c r="GR65">
        <v>1</v>
      </c>
      <c r="GS65">
        <v>1</v>
      </c>
      <c r="GT65">
        <v>0</v>
      </c>
      <c r="GU65" t="s">
        <v>3</v>
      </c>
      <c r="GV65">
        <f t="shared" si="91"/>
        <v>0</v>
      </c>
      <c r="GW65">
        <v>1</v>
      </c>
      <c r="GX65">
        <f t="shared" si="92"/>
        <v>0</v>
      </c>
      <c r="HA65">
        <v>0</v>
      </c>
      <c r="HB65">
        <v>0</v>
      </c>
      <c r="HC65">
        <f t="shared" si="93"/>
        <v>0</v>
      </c>
      <c r="HE65" t="s">
        <v>57</v>
      </c>
      <c r="HF65" t="s">
        <v>57</v>
      </c>
      <c r="HM65" t="s">
        <v>3</v>
      </c>
      <c r="HN65" t="s">
        <v>3</v>
      </c>
      <c r="HO65" t="s">
        <v>3</v>
      </c>
      <c r="HP65" t="s">
        <v>3</v>
      </c>
      <c r="HQ65" t="s">
        <v>3</v>
      </c>
      <c r="IK65">
        <v>0</v>
      </c>
    </row>
    <row r="66" spans="1:245">
      <c r="A66">
        <v>17</v>
      </c>
      <c r="B66">
        <v>1</v>
      </c>
      <c r="C66">
        <f>ROW(SmtRes!A126)</f>
        <v>126</v>
      </c>
      <c r="D66">
        <f>ROW(EtalonRes!A126)</f>
        <v>126</v>
      </c>
      <c r="E66" t="s">
        <v>3</v>
      </c>
      <c r="F66" t="s">
        <v>23</v>
      </c>
      <c r="G66" t="s">
        <v>24</v>
      </c>
      <c r="H66" t="s">
        <v>25</v>
      </c>
      <c r="I66">
        <f>ROUND(100/100,9)</f>
        <v>1</v>
      </c>
      <c r="J66">
        <v>0</v>
      </c>
      <c r="K66">
        <f>ROUND(100/100,9)</f>
        <v>1</v>
      </c>
      <c r="O66">
        <f t="shared" si="60"/>
        <v>1354.59</v>
      </c>
      <c r="P66">
        <f t="shared" si="61"/>
        <v>0</v>
      </c>
      <c r="Q66">
        <f t="shared" si="62"/>
        <v>0</v>
      </c>
      <c r="R66">
        <f t="shared" si="63"/>
        <v>0</v>
      </c>
      <c r="S66">
        <f t="shared" si="64"/>
        <v>1354.59</v>
      </c>
      <c r="T66">
        <f t="shared" si="65"/>
        <v>0</v>
      </c>
      <c r="U66">
        <f t="shared" si="66"/>
        <v>5.39</v>
      </c>
      <c r="V66">
        <f t="shared" si="67"/>
        <v>0</v>
      </c>
      <c r="W66">
        <f t="shared" si="68"/>
        <v>0</v>
      </c>
      <c r="X66">
        <f t="shared" si="69"/>
        <v>1286.8599999999999</v>
      </c>
      <c r="Y66">
        <f t="shared" si="70"/>
        <v>677.3</v>
      </c>
      <c r="AA66">
        <v>-1</v>
      </c>
      <c r="AB66">
        <f t="shared" si="71"/>
        <v>47.38</v>
      </c>
      <c r="AC66">
        <f>ROUND(((ES66*0)),2)</f>
        <v>0</v>
      </c>
      <c r="AD66">
        <f>ROUND(((((ET66*0))-((EU66*0)))+AE66),2)</f>
        <v>0</v>
      </c>
      <c r="AE66">
        <f>ROUND(((EU66*0)),2)</f>
        <v>0</v>
      </c>
      <c r="AF66">
        <f>ROUND((EV66),2)</f>
        <v>47.38</v>
      </c>
      <c r="AG66">
        <f t="shared" si="72"/>
        <v>0</v>
      </c>
      <c r="AH66">
        <f>(EW66)</f>
        <v>5.39</v>
      </c>
      <c r="AI66">
        <f>((EX66*0))</f>
        <v>0</v>
      </c>
      <c r="AJ66">
        <f t="shared" si="73"/>
        <v>0</v>
      </c>
      <c r="AK66">
        <v>66.650000000000006</v>
      </c>
      <c r="AL66">
        <v>14.66</v>
      </c>
      <c r="AM66">
        <v>4.6100000000000003</v>
      </c>
      <c r="AN66">
        <v>0.24</v>
      </c>
      <c r="AO66">
        <v>47.38</v>
      </c>
      <c r="AP66">
        <v>0</v>
      </c>
      <c r="AQ66">
        <v>5.39</v>
      </c>
      <c r="AR66">
        <v>0.02</v>
      </c>
      <c r="AS66">
        <v>0</v>
      </c>
      <c r="AT66">
        <v>95</v>
      </c>
      <c r="AU66">
        <v>50</v>
      </c>
      <c r="AV66">
        <v>1</v>
      </c>
      <c r="AW66">
        <v>1</v>
      </c>
      <c r="AZ66">
        <v>1</v>
      </c>
      <c r="BA66">
        <v>28.59</v>
      </c>
      <c r="BB66">
        <v>10.84</v>
      </c>
      <c r="BC66">
        <v>8.82</v>
      </c>
      <c r="BD66" t="s">
        <v>3</v>
      </c>
      <c r="BE66" t="s">
        <v>3</v>
      </c>
      <c r="BF66" t="s">
        <v>3</v>
      </c>
      <c r="BG66" t="s">
        <v>3</v>
      </c>
      <c r="BH66">
        <v>0</v>
      </c>
      <c r="BI66">
        <v>2</v>
      </c>
      <c r="BJ66" t="s">
        <v>26</v>
      </c>
      <c r="BM66">
        <v>108001</v>
      </c>
      <c r="BN66">
        <v>0</v>
      </c>
      <c r="BO66" t="s">
        <v>23</v>
      </c>
      <c r="BP66">
        <v>1</v>
      </c>
      <c r="BQ66">
        <v>3</v>
      </c>
      <c r="BR66">
        <v>0</v>
      </c>
      <c r="BS66">
        <v>28.59</v>
      </c>
      <c r="BT66">
        <v>1</v>
      </c>
      <c r="BU66">
        <v>1</v>
      </c>
      <c r="BV66">
        <v>1</v>
      </c>
      <c r="BW66">
        <v>1</v>
      </c>
      <c r="BX66">
        <v>1</v>
      </c>
      <c r="BY66" t="s">
        <v>3</v>
      </c>
      <c r="BZ66">
        <v>97</v>
      </c>
      <c r="CA66">
        <v>51</v>
      </c>
      <c r="CB66" t="s">
        <v>3</v>
      </c>
      <c r="CE66">
        <v>0</v>
      </c>
      <c r="CF66">
        <v>0</v>
      </c>
      <c r="CG66">
        <v>0</v>
      </c>
      <c r="CM66">
        <v>0</v>
      </c>
      <c r="CN66" t="s">
        <v>3</v>
      </c>
      <c r="CO66">
        <v>0</v>
      </c>
      <c r="CP66">
        <f t="shared" si="74"/>
        <v>1354.59</v>
      </c>
      <c r="CQ66">
        <f t="shared" si="75"/>
        <v>0</v>
      </c>
      <c r="CR66">
        <f t="shared" si="76"/>
        <v>0</v>
      </c>
      <c r="CS66">
        <f t="shared" si="77"/>
        <v>0</v>
      </c>
      <c r="CT66">
        <f t="shared" si="78"/>
        <v>1354.5942</v>
      </c>
      <c r="CU66">
        <f t="shared" si="79"/>
        <v>0</v>
      </c>
      <c r="CV66">
        <f t="shared" si="80"/>
        <v>5.39</v>
      </c>
      <c r="CW66">
        <f t="shared" si="81"/>
        <v>0</v>
      </c>
      <c r="CX66">
        <f t="shared" si="82"/>
        <v>0</v>
      </c>
      <c r="CY66">
        <f t="shared" si="83"/>
        <v>1286.8604999999998</v>
      </c>
      <c r="CZ66">
        <f t="shared" si="84"/>
        <v>677.29499999999996</v>
      </c>
      <c r="DC66" t="s">
        <v>3</v>
      </c>
      <c r="DD66" t="s">
        <v>27</v>
      </c>
      <c r="DE66" t="s">
        <v>27</v>
      </c>
      <c r="DF66" t="s">
        <v>27</v>
      </c>
      <c r="DG66" t="s">
        <v>3</v>
      </c>
      <c r="DH66" t="s">
        <v>3</v>
      </c>
      <c r="DI66" t="s">
        <v>3</v>
      </c>
      <c r="DJ66" t="s">
        <v>27</v>
      </c>
      <c r="DK66" t="s">
        <v>3</v>
      </c>
      <c r="DL66" t="s">
        <v>29</v>
      </c>
      <c r="DM66" t="s">
        <v>30</v>
      </c>
      <c r="DN66">
        <v>0</v>
      </c>
      <c r="DO66">
        <v>0</v>
      </c>
      <c r="DP66">
        <v>1</v>
      </c>
      <c r="DQ66">
        <v>1</v>
      </c>
      <c r="DU66">
        <v>1003</v>
      </c>
      <c r="DV66" t="s">
        <v>25</v>
      </c>
      <c r="DW66" t="s">
        <v>25</v>
      </c>
      <c r="DX66">
        <v>100</v>
      </c>
      <c r="DZ66" t="s">
        <v>3</v>
      </c>
      <c r="EA66" t="s">
        <v>3</v>
      </c>
      <c r="EB66" t="s">
        <v>3</v>
      </c>
      <c r="EC66" t="s">
        <v>3</v>
      </c>
      <c r="EE66">
        <v>43005296</v>
      </c>
      <c r="EF66">
        <v>3</v>
      </c>
      <c r="EG66" t="s">
        <v>31</v>
      </c>
      <c r="EH66">
        <v>0</v>
      </c>
      <c r="EI66" t="s">
        <v>3</v>
      </c>
      <c r="EJ66">
        <v>2</v>
      </c>
      <c r="EK66">
        <v>108001</v>
      </c>
      <c r="EL66" t="s">
        <v>32</v>
      </c>
      <c r="EM66" t="s">
        <v>33</v>
      </c>
      <c r="EO66" t="s">
        <v>3</v>
      </c>
      <c r="EQ66">
        <v>1024</v>
      </c>
      <c r="ER66">
        <v>66.650000000000006</v>
      </c>
      <c r="ES66">
        <v>14.66</v>
      </c>
      <c r="ET66">
        <v>4.6100000000000003</v>
      </c>
      <c r="EU66">
        <v>0.24</v>
      </c>
      <c r="EV66">
        <v>47.38</v>
      </c>
      <c r="EW66">
        <v>5.39</v>
      </c>
      <c r="EX66">
        <v>0.02</v>
      </c>
      <c r="EY66">
        <v>0</v>
      </c>
      <c r="FQ66">
        <v>0</v>
      </c>
      <c r="FR66">
        <f t="shared" si="85"/>
        <v>0</v>
      </c>
      <c r="FS66">
        <v>0</v>
      </c>
      <c r="FX66">
        <v>95</v>
      </c>
      <c r="FY66">
        <v>50</v>
      </c>
      <c r="GA66" t="s">
        <v>3</v>
      </c>
      <c r="GD66">
        <v>1</v>
      </c>
      <c r="GF66">
        <v>230885465</v>
      </c>
      <c r="GG66">
        <v>2</v>
      </c>
      <c r="GH66">
        <v>1</v>
      </c>
      <c r="GI66">
        <v>2</v>
      </c>
      <c r="GJ66">
        <v>0</v>
      </c>
      <c r="GK66">
        <v>0</v>
      </c>
      <c r="GL66">
        <f t="shared" si="86"/>
        <v>0</v>
      </c>
      <c r="GM66">
        <f t="shared" si="87"/>
        <v>3318.75</v>
      </c>
      <c r="GN66">
        <f t="shared" si="88"/>
        <v>0</v>
      </c>
      <c r="GO66">
        <f t="shared" si="89"/>
        <v>3318.75</v>
      </c>
      <c r="GP66">
        <f t="shared" si="90"/>
        <v>0</v>
      </c>
      <c r="GR66">
        <v>0</v>
      </c>
      <c r="GS66">
        <v>3</v>
      </c>
      <c r="GT66">
        <v>0</v>
      </c>
      <c r="GU66" t="s">
        <v>3</v>
      </c>
      <c r="GV66">
        <f t="shared" si="91"/>
        <v>0</v>
      </c>
      <c r="GW66">
        <v>1</v>
      </c>
      <c r="GX66">
        <f t="shared" si="92"/>
        <v>0</v>
      </c>
      <c r="HA66">
        <v>0</v>
      </c>
      <c r="HB66">
        <v>0</v>
      </c>
      <c r="HC66">
        <f t="shared" si="93"/>
        <v>0</v>
      </c>
      <c r="HE66" t="s">
        <v>3</v>
      </c>
      <c r="HF66" t="s">
        <v>3</v>
      </c>
      <c r="HM66" t="s">
        <v>3</v>
      </c>
      <c r="HN66" t="s">
        <v>35</v>
      </c>
      <c r="HO66" t="s">
        <v>36</v>
      </c>
      <c r="HP66" t="s">
        <v>32</v>
      </c>
      <c r="HQ66" t="s">
        <v>32</v>
      </c>
      <c r="IK66">
        <v>0</v>
      </c>
    </row>
    <row r="67" spans="1:245">
      <c r="A67">
        <v>17</v>
      </c>
      <c r="B67">
        <v>1</v>
      </c>
      <c r="E67" t="s">
        <v>175</v>
      </c>
      <c r="F67" t="s">
        <v>50</v>
      </c>
      <c r="G67" t="s">
        <v>176</v>
      </c>
      <c r="H67" t="s">
        <v>52</v>
      </c>
      <c r="I67">
        <v>100</v>
      </c>
      <c r="J67">
        <v>0</v>
      </c>
      <c r="K67">
        <v>100</v>
      </c>
      <c r="O67">
        <f t="shared" si="60"/>
        <v>4750</v>
      </c>
      <c r="P67">
        <f t="shared" si="61"/>
        <v>4750</v>
      </c>
      <c r="Q67">
        <f t="shared" si="62"/>
        <v>0</v>
      </c>
      <c r="R67">
        <f t="shared" si="63"/>
        <v>0</v>
      </c>
      <c r="S67">
        <f t="shared" si="64"/>
        <v>0</v>
      </c>
      <c r="T67">
        <f t="shared" si="65"/>
        <v>0</v>
      </c>
      <c r="U67">
        <f t="shared" si="66"/>
        <v>0</v>
      </c>
      <c r="V67">
        <f t="shared" si="67"/>
        <v>0</v>
      </c>
      <c r="W67">
        <f t="shared" si="68"/>
        <v>0</v>
      </c>
      <c r="X67">
        <f t="shared" si="69"/>
        <v>0</v>
      </c>
      <c r="Y67">
        <f t="shared" si="70"/>
        <v>0</v>
      </c>
      <c r="AA67">
        <v>43077426</v>
      </c>
      <c r="AB67">
        <f t="shared" si="71"/>
        <v>47.5</v>
      </c>
      <c r="AC67">
        <f>ROUND((ES67),2)</f>
        <v>47.5</v>
      </c>
      <c r="AD67">
        <f>ROUND((((ET67)-(EU67))+AE67),2)</f>
        <v>0</v>
      </c>
      <c r="AE67">
        <f>ROUND((EU67),2)</f>
        <v>0</v>
      </c>
      <c r="AF67">
        <f>ROUND((EV67),2)</f>
        <v>0</v>
      </c>
      <c r="AG67">
        <f t="shared" si="72"/>
        <v>0</v>
      </c>
      <c r="AH67">
        <f>(EW67)</f>
        <v>0</v>
      </c>
      <c r="AI67">
        <f>(EX67)</f>
        <v>0</v>
      </c>
      <c r="AJ67">
        <f t="shared" si="73"/>
        <v>0</v>
      </c>
      <c r="AK67">
        <v>47.5</v>
      </c>
      <c r="AL67">
        <v>47.5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1</v>
      </c>
      <c r="AW67">
        <v>1</v>
      </c>
      <c r="AZ67">
        <v>1</v>
      </c>
      <c r="BA67">
        <v>1</v>
      </c>
      <c r="BB67">
        <v>1</v>
      </c>
      <c r="BC67">
        <v>1</v>
      </c>
      <c r="BD67" t="s">
        <v>3</v>
      </c>
      <c r="BE67" t="s">
        <v>3</v>
      </c>
      <c r="BF67" t="s">
        <v>3</v>
      </c>
      <c r="BG67" t="s">
        <v>3</v>
      </c>
      <c r="BH67">
        <v>3</v>
      </c>
      <c r="BI67">
        <v>1</v>
      </c>
      <c r="BJ67" t="s">
        <v>3</v>
      </c>
      <c r="BM67">
        <v>1100</v>
      </c>
      <c r="BN67">
        <v>0</v>
      </c>
      <c r="BO67" t="s">
        <v>3</v>
      </c>
      <c r="BP67">
        <v>0</v>
      </c>
      <c r="BQ67">
        <v>8</v>
      </c>
      <c r="BR67">
        <v>0</v>
      </c>
      <c r="BS67">
        <v>1</v>
      </c>
      <c r="BT67">
        <v>1</v>
      </c>
      <c r="BU67">
        <v>1</v>
      </c>
      <c r="BV67">
        <v>1</v>
      </c>
      <c r="BW67">
        <v>1</v>
      </c>
      <c r="BX67">
        <v>1</v>
      </c>
      <c r="BY67" t="s">
        <v>3</v>
      </c>
      <c r="BZ67">
        <v>0</v>
      </c>
      <c r="CA67">
        <v>0</v>
      </c>
      <c r="CB67" t="s">
        <v>3</v>
      </c>
      <c r="CE67">
        <v>0</v>
      </c>
      <c r="CF67">
        <v>0</v>
      </c>
      <c r="CG67">
        <v>0</v>
      </c>
      <c r="CM67">
        <v>0</v>
      </c>
      <c r="CN67" t="s">
        <v>3</v>
      </c>
      <c r="CO67">
        <v>0</v>
      </c>
      <c r="CP67">
        <f t="shared" si="74"/>
        <v>4750</v>
      </c>
      <c r="CQ67">
        <f t="shared" si="75"/>
        <v>47.5</v>
      </c>
      <c r="CR67">
        <f t="shared" si="76"/>
        <v>0</v>
      </c>
      <c r="CS67">
        <f t="shared" si="77"/>
        <v>0</v>
      </c>
      <c r="CT67">
        <f t="shared" si="78"/>
        <v>0</v>
      </c>
      <c r="CU67">
        <f t="shared" si="79"/>
        <v>0</v>
      </c>
      <c r="CV67">
        <f t="shared" si="80"/>
        <v>0</v>
      </c>
      <c r="CW67">
        <f t="shared" si="81"/>
        <v>0</v>
      </c>
      <c r="CX67">
        <f t="shared" si="82"/>
        <v>0</v>
      </c>
      <c r="CY67">
        <f t="shared" si="83"/>
        <v>0</v>
      </c>
      <c r="CZ67">
        <f t="shared" si="84"/>
        <v>0</v>
      </c>
      <c r="DC67" t="s">
        <v>3</v>
      </c>
      <c r="DD67" t="s">
        <v>3</v>
      </c>
      <c r="DE67" t="s">
        <v>3</v>
      </c>
      <c r="DF67" t="s">
        <v>3</v>
      </c>
      <c r="DG67" t="s">
        <v>3</v>
      </c>
      <c r="DH67" t="s">
        <v>3</v>
      </c>
      <c r="DI67" t="s">
        <v>3</v>
      </c>
      <c r="DJ67" t="s">
        <v>3</v>
      </c>
      <c r="DK67" t="s">
        <v>3</v>
      </c>
      <c r="DL67" t="s">
        <v>3</v>
      </c>
      <c r="DM67" t="s">
        <v>3</v>
      </c>
      <c r="DN67">
        <v>0</v>
      </c>
      <c r="DO67">
        <v>0</v>
      </c>
      <c r="DP67">
        <v>1</v>
      </c>
      <c r="DQ67">
        <v>1</v>
      </c>
      <c r="DU67">
        <v>1003</v>
      </c>
      <c r="DV67" t="s">
        <v>52</v>
      </c>
      <c r="DW67" t="s">
        <v>52</v>
      </c>
      <c r="DX67">
        <v>1</v>
      </c>
      <c r="DZ67" t="s">
        <v>3</v>
      </c>
      <c r="EA67" t="s">
        <v>3</v>
      </c>
      <c r="EB67" t="s">
        <v>3</v>
      </c>
      <c r="EC67" t="s">
        <v>3</v>
      </c>
      <c r="EE67">
        <v>43005718</v>
      </c>
      <c r="EF67">
        <v>8</v>
      </c>
      <c r="EG67" t="s">
        <v>53</v>
      </c>
      <c r="EH67">
        <v>0</v>
      </c>
      <c r="EI67" t="s">
        <v>3</v>
      </c>
      <c r="EJ67">
        <v>1</v>
      </c>
      <c r="EK67">
        <v>1100</v>
      </c>
      <c r="EL67" t="s">
        <v>54</v>
      </c>
      <c r="EM67" t="s">
        <v>55</v>
      </c>
      <c r="EO67" t="s">
        <v>3</v>
      </c>
      <c r="EQ67">
        <v>0</v>
      </c>
      <c r="ER67">
        <v>47.5</v>
      </c>
      <c r="ES67">
        <v>47.5</v>
      </c>
      <c r="ET67">
        <v>0</v>
      </c>
      <c r="EU67">
        <v>0</v>
      </c>
      <c r="EV67">
        <v>0</v>
      </c>
      <c r="EW67">
        <v>0</v>
      </c>
      <c r="EX67">
        <v>0</v>
      </c>
      <c r="EY67">
        <v>0</v>
      </c>
      <c r="EZ67">
        <v>5</v>
      </c>
      <c r="FC67">
        <v>1</v>
      </c>
      <c r="FD67">
        <v>18</v>
      </c>
      <c r="FF67">
        <v>57</v>
      </c>
      <c r="FQ67">
        <v>0</v>
      </c>
      <c r="FR67">
        <f t="shared" si="85"/>
        <v>0</v>
      </c>
      <c r="FS67">
        <v>0</v>
      </c>
      <c r="FX67">
        <v>0</v>
      </c>
      <c r="FY67">
        <v>0</v>
      </c>
      <c r="GA67" t="s">
        <v>177</v>
      </c>
      <c r="GD67">
        <v>1</v>
      </c>
      <c r="GF67">
        <v>152565622</v>
      </c>
      <c r="GG67">
        <v>2</v>
      </c>
      <c r="GH67">
        <v>3</v>
      </c>
      <c r="GI67">
        <v>-2</v>
      </c>
      <c r="GJ67">
        <v>0</v>
      </c>
      <c r="GK67">
        <v>0</v>
      </c>
      <c r="GL67">
        <f t="shared" si="86"/>
        <v>0</v>
      </c>
      <c r="GM67">
        <f t="shared" si="87"/>
        <v>4750</v>
      </c>
      <c r="GN67">
        <f t="shared" si="88"/>
        <v>4750</v>
      </c>
      <c r="GO67">
        <f t="shared" si="89"/>
        <v>0</v>
      </c>
      <c r="GP67">
        <f t="shared" si="90"/>
        <v>0</v>
      </c>
      <c r="GR67">
        <v>1</v>
      </c>
      <c r="GS67">
        <v>1</v>
      </c>
      <c r="GT67">
        <v>0</v>
      </c>
      <c r="GU67" t="s">
        <v>3</v>
      </c>
      <c r="GV67">
        <f t="shared" si="91"/>
        <v>0</v>
      </c>
      <c r="GW67">
        <v>1</v>
      </c>
      <c r="GX67">
        <f t="shared" si="92"/>
        <v>0</v>
      </c>
      <c r="HA67">
        <v>0</v>
      </c>
      <c r="HB67">
        <v>0</v>
      </c>
      <c r="HC67">
        <f t="shared" si="93"/>
        <v>0</v>
      </c>
      <c r="HE67" t="s">
        <v>57</v>
      </c>
      <c r="HF67" t="s">
        <v>57</v>
      </c>
      <c r="HM67" t="s">
        <v>3</v>
      </c>
      <c r="HN67" t="s">
        <v>3</v>
      </c>
      <c r="HO67" t="s">
        <v>3</v>
      </c>
      <c r="HP67" t="s">
        <v>3</v>
      </c>
      <c r="HQ67" t="s">
        <v>3</v>
      </c>
      <c r="IK67">
        <v>0</v>
      </c>
    </row>
    <row r="68" spans="1:245">
      <c r="A68">
        <v>17</v>
      </c>
      <c r="B68">
        <v>1</v>
      </c>
      <c r="C68">
        <f>ROW(SmtRes!A138)</f>
        <v>138</v>
      </c>
      <c r="D68">
        <f>ROW(EtalonRes!A138)</f>
        <v>138</v>
      </c>
      <c r="E68" t="s">
        <v>178</v>
      </c>
      <c r="F68" t="s">
        <v>179</v>
      </c>
      <c r="G68" t="s">
        <v>180</v>
      </c>
      <c r="H68" t="s">
        <v>181</v>
      </c>
      <c r="I68">
        <f>ROUND(200/100,9)</f>
        <v>2</v>
      </c>
      <c r="J68">
        <v>0</v>
      </c>
      <c r="K68">
        <f>ROUND(200/100,9)</f>
        <v>2</v>
      </c>
      <c r="O68">
        <f t="shared" si="60"/>
        <v>11899.98</v>
      </c>
      <c r="P68">
        <f t="shared" si="61"/>
        <v>0</v>
      </c>
      <c r="Q68">
        <f t="shared" si="62"/>
        <v>1033.49</v>
      </c>
      <c r="R68">
        <f t="shared" si="63"/>
        <v>143.52000000000001</v>
      </c>
      <c r="S68">
        <f t="shared" si="64"/>
        <v>10866.49</v>
      </c>
      <c r="T68">
        <f t="shared" si="65"/>
        <v>0</v>
      </c>
      <c r="U68">
        <f t="shared" si="66"/>
        <v>43.239999999999995</v>
      </c>
      <c r="V68">
        <f t="shared" si="67"/>
        <v>0.41399999999999998</v>
      </c>
      <c r="W68">
        <f t="shared" si="68"/>
        <v>0</v>
      </c>
      <c r="X68">
        <f t="shared" si="69"/>
        <v>10459.51</v>
      </c>
      <c r="Y68">
        <f t="shared" si="70"/>
        <v>5505.01</v>
      </c>
      <c r="AA68">
        <v>43077426</v>
      </c>
      <c r="AB68">
        <f t="shared" si="71"/>
        <v>237.71</v>
      </c>
      <c r="AC68">
        <f>ROUND(((ES68*0)),2)</f>
        <v>0</v>
      </c>
      <c r="AD68">
        <f>ROUND(((((ET68*1.15))-((EU68*1.15)))+AE68),2)</f>
        <v>47.67</v>
      </c>
      <c r="AE68">
        <f>ROUND(((EU68*1.15)),2)</f>
        <v>2.5099999999999998</v>
      </c>
      <c r="AF68">
        <f>ROUND(((EV68*1.15)),2)</f>
        <v>190.04</v>
      </c>
      <c r="AG68">
        <f t="shared" si="72"/>
        <v>0</v>
      </c>
      <c r="AH68">
        <f>((EW68*1.15))</f>
        <v>21.619999999999997</v>
      </c>
      <c r="AI68">
        <f>((EX68*1.15))</f>
        <v>0.20699999999999999</v>
      </c>
      <c r="AJ68">
        <f t="shared" si="73"/>
        <v>0</v>
      </c>
      <c r="AK68">
        <v>274.08</v>
      </c>
      <c r="AL68">
        <v>67.38</v>
      </c>
      <c r="AM68">
        <v>41.45</v>
      </c>
      <c r="AN68">
        <v>2.1800000000000002</v>
      </c>
      <c r="AO68">
        <v>165.25</v>
      </c>
      <c r="AP68">
        <v>0</v>
      </c>
      <c r="AQ68">
        <v>18.8</v>
      </c>
      <c r="AR68">
        <v>0.18</v>
      </c>
      <c r="AS68">
        <v>0</v>
      </c>
      <c r="AT68">
        <v>95</v>
      </c>
      <c r="AU68">
        <v>50</v>
      </c>
      <c r="AV68">
        <v>1</v>
      </c>
      <c r="AW68">
        <v>1</v>
      </c>
      <c r="AZ68">
        <v>1</v>
      </c>
      <c r="BA68">
        <v>28.59</v>
      </c>
      <c r="BB68">
        <v>10.84</v>
      </c>
      <c r="BC68">
        <v>6.77</v>
      </c>
      <c r="BD68" t="s">
        <v>3</v>
      </c>
      <c r="BE68" t="s">
        <v>3</v>
      </c>
      <c r="BF68" t="s">
        <v>3</v>
      </c>
      <c r="BG68" t="s">
        <v>3</v>
      </c>
      <c r="BH68">
        <v>0</v>
      </c>
      <c r="BI68">
        <v>2</v>
      </c>
      <c r="BJ68" t="s">
        <v>182</v>
      </c>
      <c r="BM68">
        <v>108001</v>
      </c>
      <c r="BN68">
        <v>0</v>
      </c>
      <c r="BO68" t="s">
        <v>179</v>
      </c>
      <c r="BP68">
        <v>1</v>
      </c>
      <c r="BQ68">
        <v>3</v>
      </c>
      <c r="BR68">
        <v>0</v>
      </c>
      <c r="BS68">
        <v>28.59</v>
      </c>
      <c r="BT68">
        <v>1</v>
      </c>
      <c r="BU68">
        <v>1</v>
      </c>
      <c r="BV68">
        <v>1</v>
      </c>
      <c r="BW68">
        <v>1</v>
      </c>
      <c r="BX68">
        <v>1</v>
      </c>
      <c r="BY68" t="s">
        <v>3</v>
      </c>
      <c r="BZ68">
        <v>97</v>
      </c>
      <c r="CA68">
        <v>51</v>
      </c>
      <c r="CB68" t="s">
        <v>3</v>
      </c>
      <c r="CE68">
        <v>0</v>
      </c>
      <c r="CF68">
        <v>0</v>
      </c>
      <c r="CG68">
        <v>0</v>
      </c>
      <c r="CM68">
        <v>0</v>
      </c>
      <c r="CN68" t="s">
        <v>564</v>
      </c>
      <c r="CO68">
        <v>0</v>
      </c>
      <c r="CP68">
        <f t="shared" si="74"/>
        <v>11899.98</v>
      </c>
      <c r="CQ68">
        <f t="shared" si="75"/>
        <v>0</v>
      </c>
      <c r="CR68">
        <f t="shared" si="76"/>
        <v>516.74279999999999</v>
      </c>
      <c r="CS68">
        <f t="shared" si="77"/>
        <v>71.760899999999992</v>
      </c>
      <c r="CT68">
        <f t="shared" si="78"/>
        <v>5433.2435999999998</v>
      </c>
      <c r="CU68">
        <f t="shared" si="79"/>
        <v>0</v>
      </c>
      <c r="CV68">
        <f t="shared" si="80"/>
        <v>21.619999999999997</v>
      </c>
      <c r="CW68">
        <f t="shared" si="81"/>
        <v>0.20699999999999999</v>
      </c>
      <c r="CX68">
        <f t="shared" si="82"/>
        <v>0</v>
      </c>
      <c r="CY68">
        <f t="shared" si="83"/>
        <v>10459.5095</v>
      </c>
      <c r="CZ68">
        <f t="shared" si="84"/>
        <v>5505.0050000000001</v>
      </c>
      <c r="DC68" t="s">
        <v>3</v>
      </c>
      <c r="DD68" t="s">
        <v>27</v>
      </c>
      <c r="DE68" t="s">
        <v>28</v>
      </c>
      <c r="DF68" t="s">
        <v>28</v>
      </c>
      <c r="DG68" t="s">
        <v>28</v>
      </c>
      <c r="DH68" t="s">
        <v>3</v>
      </c>
      <c r="DI68" t="s">
        <v>28</v>
      </c>
      <c r="DJ68" t="s">
        <v>28</v>
      </c>
      <c r="DK68" t="s">
        <v>3</v>
      </c>
      <c r="DL68" t="s">
        <v>29</v>
      </c>
      <c r="DM68" t="s">
        <v>30</v>
      </c>
      <c r="DN68">
        <v>0</v>
      </c>
      <c r="DO68">
        <v>0</v>
      </c>
      <c r="DP68">
        <v>1</v>
      </c>
      <c r="DQ68">
        <v>1</v>
      </c>
      <c r="DU68">
        <v>1013</v>
      </c>
      <c r="DV68" t="s">
        <v>181</v>
      </c>
      <c r="DW68" t="s">
        <v>181</v>
      </c>
      <c r="DX68">
        <v>1</v>
      </c>
      <c r="DZ68" t="s">
        <v>3</v>
      </c>
      <c r="EA68" t="s">
        <v>3</v>
      </c>
      <c r="EB68" t="s">
        <v>3</v>
      </c>
      <c r="EC68" t="s">
        <v>3</v>
      </c>
      <c r="EE68">
        <v>43005296</v>
      </c>
      <c r="EF68">
        <v>3</v>
      </c>
      <c r="EG68" t="s">
        <v>31</v>
      </c>
      <c r="EH68">
        <v>0</v>
      </c>
      <c r="EI68" t="s">
        <v>3</v>
      </c>
      <c r="EJ68">
        <v>2</v>
      </c>
      <c r="EK68">
        <v>108001</v>
      </c>
      <c r="EL68" t="s">
        <v>32</v>
      </c>
      <c r="EM68" t="s">
        <v>33</v>
      </c>
      <c r="EO68" t="s">
        <v>66</v>
      </c>
      <c r="EQ68">
        <v>0</v>
      </c>
      <c r="ER68">
        <v>274.08</v>
      </c>
      <c r="ES68">
        <v>67.38</v>
      </c>
      <c r="ET68">
        <v>41.45</v>
      </c>
      <c r="EU68">
        <v>2.1800000000000002</v>
      </c>
      <c r="EV68">
        <v>165.25</v>
      </c>
      <c r="EW68">
        <v>18.8</v>
      </c>
      <c r="EX68">
        <v>0.18</v>
      </c>
      <c r="EY68">
        <v>0</v>
      </c>
      <c r="FQ68">
        <v>0</v>
      </c>
      <c r="FR68">
        <f t="shared" si="85"/>
        <v>0</v>
      </c>
      <c r="FS68">
        <v>0</v>
      </c>
      <c r="FX68">
        <v>95</v>
      </c>
      <c r="FY68">
        <v>50</v>
      </c>
      <c r="GA68" t="s">
        <v>3</v>
      </c>
      <c r="GD68">
        <v>1</v>
      </c>
      <c r="GF68">
        <v>-1449444464</v>
      </c>
      <c r="GG68">
        <v>2</v>
      </c>
      <c r="GH68">
        <v>1</v>
      </c>
      <c r="GI68">
        <v>2</v>
      </c>
      <c r="GJ68">
        <v>0</v>
      </c>
      <c r="GK68">
        <v>0</v>
      </c>
      <c r="GL68">
        <f t="shared" si="86"/>
        <v>0</v>
      </c>
      <c r="GM68">
        <f t="shared" si="87"/>
        <v>27864.5</v>
      </c>
      <c r="GN68">
        <f t="shared" si="88"/>
        <v>0</v>
      </c>
      <c r="GO68">
        <f t="shared" si="89"/>
        <v>27864.5</v>
      </c>
      <c r="GP68">
        <f t="shared" si="90"/>
        <v>0</v>
      </c>
      <c r="GR68">
        <v>0</v>
      </c>
      <c r="GS68">
        <v>3</v>
      </c>
      <c r="GT68">
        <v>0</v>
      </c>
      <c r="GU68" t="s">
        <v>3</v>
      </c>
      <c r="GV68">
        <f t="shared" si="91"/>
        <v>0</v>
      </c>
      <c r="GW68">
        <v>1</v>
      </c>
      <c r="GX68">
        <f t="shared" si="92"/>
        <v>0</v>
      </c>
      <c r="HA68">
        <v>0</v>
      </c>
      <c r="HB68">
        <v>0</v>
      </c>
      <c r="HC68">
        <f t="shared" si="93"/>
        <v>0</v>
      </c>
      <c r="HE68" t="s">
        <v>3</v>
      </c>
      <c r="HF68" t="s">
        <v>3</v>
      </c>
      <c r="HM68" t="s">
        <v>3</v>
      </c>
      <c r="HN68" t="s">
        <v>35</v>
      </c>
      <c r="HO68" t="s">
        <v>36</v>
      </c>
      <c r="HP68" t="s">
        <v>32</v>
      </c>
      <c r="HQ68" t="s">
        <v>32</v>
      </c>
      <c r="IK68">
        <v>0</v>
      </c>
    </row>
    <row r="69" spans="1:245">
      <c r="A69">
        <v>17</v>
      </c>
      <c r="B69">
        <v>1</v>
      </c>
      <c r="E69" t="s">
        <v>183</v>
      </c>
      <c r="F69" t="s">
        <v>50</v>
      </c>
      <c r="G69" t="s">
        <v>184</v>
      </c>
      <c r="H69" t="s">
        <v>52</v>
      </c>
      <c r="I69">
        <v>200</v>
      </c>
      <c r="J69">
        <v>0</v>
      </c>
      <c r="K69">
        <v>200</v>
      </c>
      <c r="O69">
        <f t="shared" si="60"/>
        <v>2334</v>
      </c>
      <c r="P69">
        <f t="shared" si="61"/>
        <v>2334</v>
      </c>
      <c r="Q69">
        <f t="shared" si="62"/>
        <v>0</v>
      </c>
      <c r="R69">
        <f t="shared" si="63"/>
        <v>0</v>
      </c>
      <c r="S69">
        <f t="shared" si="64"/>
        <v>0</v>
      </c>
      <c r="T69">
        <f t="shared" si="65"/>
        <v>0</v>
      </c>
      <c r="U69">
        <f t="shared" si="66"/>
        <v>0</v>
      </c>
      <c r="V69">
        <f t="shared" si="67"/>
        <v>0</v>
      </c>
      <c r="W69">
        <f t="shared" si="68"/>
        <v>0</v>
      </c>
      <c r="X69">
        <f t="shared" si="69"/>
        <v>0</v>
      </c>
      <c r="Y69">
        <f t="shared" si="70"/>
        <v>0</v>
      </c>
      <c r="AA69">
        <v>43077426</v>
      </c>
      <c r="AB69">
        <f t="shared" si="71"/>
        <v>11.67</v>
      </c>
      <c r="AC69">
        <f>ROUND((ES69),2)</f>
        <v>11.67</v>
      </c>
      <c r="AD69">
        <f>ROUND((((ET69)-(EU69))+AE69),2)</f>
        <v>0</v>
      </c>
      <c r="AE69">
        <f>ROUND((EU69),2)</f>
        <v>0</v>
      </c>
      <c r="AF69">
        <f>ROUND((EV69),2)</f>
        <v>0</v>
      </c>
      <c r="AG69">
        <f t="shared" si="72"/>
        <v>0</v>
      </c>
      <c r="AH69">
        <f>(EW69)</f>
        <v>0</v>
      </c>
      <c r="AI69">
        <f>(EX69)</f>
        <v>0</v>
      </c>
      <c r="AJ69">
        <f t="shared" si="73"/>
        <v>0</v>
      </c>
      <c r="AK69">
        <v>11.67</v>
      </c>
      <c r="AL69">
        <v>11.67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1</v>
      </c>
      <c r="AW69">
        <v>1</v>
      </c>
      <c r="AZ69">
        <v>1</v>
      </c>
      <c r="BA69">
        <v>1</v>
      </c>
      <c r="BB69">
        <v>1</v>
      </c>
      <c r="BC69">
        <v>1</v>
      </c>
      <c r="BD69" t="s">
        <v>3</v>
      </c>
      <c r="BE69" t="s">
        <v>3</v>
      </c>
      <c r="BF69" t="s">
        <v>3</v>
      </c>
      <c r="BG69" t="s">
        <v>3</v>
      </c>
      <c r="BH69">
        <v>3</v>
      </c>
      <c r="BI69">
        <v>1</v>
      </c>
      <c r="BJ69" t="s">
        <v>3</v>
      </c>
      <c r="BM69">
        <v>1100</v>
      </c>
      <c r="BN69">
        <v>0</v>
      </c>
      <c r="BO69" t="s">
        <v>3</v>
      </c>
      <c r="BP69">
        <v>0</v>
      </c>
      <c r="BQ69">
        <v>8</v>
      </c>
      <c r="BR69">
        <v>0</v>
      </c>
      <c r="BS69">
        <v>1</v>
      </c>
      <c r="BT69">
        <v>1</v>
      </c>
      <c r="BU69">
        <v>1</v>
      </c>
      <c r="BV69">
        <v>1</v>
      </c>
      <c r="BW69">
        <v>1</v>
      </c>
      <c r="BX69">
        <v>1</v>
      </c>
      <c r="BY69" t="s">
        <v>3</v>
      </c>
      <c r="BZ69">
        <v>0</v>
      </c>
      <c r="CA69">
        <v>0</v>
      </c>
      <c r="CB69" t="s">
        <v>3</v>
      </c>
      <c r="CE69">
        <v>0</v>
      </c>
      <c r="CF69">
        <v>0</v>
      </c>
      <c r="CG69">
        <v>0</v>
      </c>
      <c r="CM69">
        <v>0</v>
      </c>
      <c r="CN69" t="s">
        <v>3</v>
      </c>
      <c r="CO69">
        <v>0</v>
      </c>
      <c r="CP69">
        <f t="shared" si="74"/>
        <v>2334</v>
      </c>
      <c r="CQ69">
        <f t="shared" si="75"/>
        <v>11.67</v>
      </c>
      <c r="CR69">
        <f t="shared" si="76"/>
        <v>0</v>
      </c>
      <c r="CS69">
        <f t="shared" si="77"/>
        <v>0</v>
      </c>
      <c r="CT69">
        <f t="shared" si="78"/>
        <v>0</v>
      </c>
      <c r="CU69">
        <f t="shared" si="79"/>
        <v>0</v>
      </c>
      <c r="CV69">
        <f t="shared" si="80"/>
        <v>0</v>
      </c>
      <c r="CW69">
        <f t="shared" si="81"/>
        <v>0</v>
      </c>
      <c r="CX69">
        <f t="shared" si="82"/>
        <v>0</v>
      </c>
      <c r="CY69">
        <f t="shared" si="83"/>
        <v>0</v>
      </c>
      <c r="CZ69">
        <f t="shared" si="84"/>
        <v>0</v>
      </c>
      <c r="DC69" t="s">
        <v>3</v>
      </c>
      <c r="DD69" t="s">
        <v>3</v>
      </c>
      <c r="DE69" t="s">
        <v>3</v>
      </c>
      <c r="DF69" t="s">
        <v>3</v>
      </c>
      <c r="DG69" t="s">
        <v>3</v>
      </c>
      <c r="DH69" t="s">
        <v>3</v>
      </c>
      <c r="DI69" t="s">
        <v>3</v>
      </c>
      <c r="DJ69" t="s">
        <v>3</v>
      </c>
      <c r="DK69" t="s">
        <v>3</v>
      </c>
      <c r="DL69" t="s">
        <v>3</v>
      </c>
      <c r="DM69" t="s">
        <v>3</v>
      </c>
      <c r="DN69">
        <v>0</v>
      </c>
      <c r="DO69">
        <v>0</v>
      </c>
      <c r="DP69">
        <v>1</v>
      </c>
      <c r="DQ69">
        <v>1</v>
      </c>
      <c r="DU69">
        <v>1003</v>
      </c>
      <c r="DV69" t="s">
        <v>52</v>
      </c>
      <c r="DW69" t="s">
        <v>52</v>
      </c>
      <c r="DX69">
        <v>1</v>
      </c>
      <c r="DZ69" t="s">
        <v>3</v>
      </c>
      <c r="EA69" t="s">
        <v>3</v>
      </c>
      <c r="EB69" t="s">
        <v>3</v>
      </c>
      <c r="EC69" t="s">
        <v>3</v>
      </c>
      <c r="EE69">
        <v>43005718</v>
      </c>
      <c r="EF69">
        <v>8</v>
      </c>
      <c r="EG69" t="s">
        <v>53</v>
      </c>
      <c r="EH69">
        <v>0</v>
      </c>
      <c r="EI69" t="s">
        <v>3</v>
      </c>
      <c r="EJ69">
        <v>1</v>
      </c>
      <c r="EK69">
        <v>1100</v>
      </c>
      <c r="EL69" t="s">
        <v>54</v>
      </c>
      <c r="EM69" t="s">
        <v>55</v>
      </c>
      <c r="EO69" t="s">
        <v>3</v>
      </c>
      <c r="EQ69">
        <v>0</v>
      </c>
      <c r="ER69">
        <v>11.67</v>
      </c>
      <c r="ES69">
        <v>11.67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5</v>
      </c>
      <c r="FC69">
        <v>1</v>
      </c>
      <c r="FD69">
        <v>18</v>
      </c>
      <c r="FF69">
        <v>14</v>
      </c>
      <c r="FQ69">
        <v>0</v>
      </c>
      <c r="FR69">
        <f t="shared" si="85"/>
        <v>0</v>
      </c>
      <c r="FS69">
        <v>0</v>
      </c>
      <c r="FX69">
        <v>0</v>
      </c>
      <c r="FY69">
        <v>0</v>
      </c>
      <c r="GA69" t="s">
        <v>185</v>
      </c>
      <c r="GD69">
        <v>1</v>
      </c>
      <c r="GF69">
        <v>-684092080</v>
      </c>
      <c r="GG69">
        <v>2</v>
      </c>
      <c r="GH69">
        <v>3</v>
      </c>
      <c r="GI69">
        <v>-2</v>
      </c>
      <c r="GJ69">
        <v>0</v>
      </c>
      <c r="GK69">
        <v>0</v>
      </c>
      <c r="GL69">
        <f t="shared" si="86"/>
        <v>0</v>
      </c>
      <c r="GM69">
        <f t="shared" si="87"/>
        <v>2334</v>
      </c>
      <c r="GN69">
        <f t="shared" si="88"/>
        <v>2334</v>
      </c>
      <c r="GO69">
        <f t="shared" si="89"/>
        <v>0</v>
      </c>
      <c r="GP69">
        <f t="shared" si="90"/>
        <v>0</v>
      </c>
      <c r="GR69">
        <v>1</v>
      </c>
      <c r="GS69">
        <v>1</v>
      </c>
      <c r="GT69">
        <v>0</v>
      </c>
      <c r="GU69" t="s">
        <v>3</v>
      </c>
      <c r="GV69">
        <f t="shared" si="91"/>
        <v>0</v>
      </c>
      <c r="GW69">
        <v>1</v>
      </c>
      <c r="GX69">
        <f t="shared" si="92"/>
        <v>0</v>
      </c>
      <c r="HA69">
        <v>0</v>
      </c>
      <c r="HB69">
        <v>0</v>
      </c>
      <c r="HC69">
        <f t="shared" si="93"/>
        <v>0</v>
      </c>
      <c r="HE69" t="s">
        <v>57</v>
      </c>
      <c r="HF69" t="s">
        <v>57</v>
      </c>
      <c r="HM69" t="s">
        <v>3</v>
      </c>
      <c r="HN69" t="s">
        <v>3</v>
      </c>
      <c r="HO69" t="s">
        <v>3</v>
      </c>
      <c r="HP69" t="s">
        <v>3</v>
      </c>
      <c r="HQ69" t="s">
        <v>3</v>
      </c>
      <c r="IK69">
        <v>0</v>
      </c>
    </row>
    <row r="70" spans="1:245">
      <c r="A70">
        <v>17</v>
      </c>
      <c r="B70">
        <v>1</v>
      </c>
      <c r="C70">
        <f>ROW(SmtRes!A146)</f>
        <v>146</v>
      </c>
      <c r="D70">
        <f>ROW(EtalonRes!A146)</f>
        <v>146</v>
      </c>
      <c r="E70" t="s">
        <v>186</v>
      </c>
      <c r="F70" t="s">
        <v>187</v>
      </c>
      <c r="G70" t="s">
        <v>188</v>
      </c>
      <c r="H70" t="s">
        <v>25</v>
      </c>
      <c r="I70">
        <f>ROUND((2*50)/100,9)</f>
        <v>1</v>
      </c>
      <c r="J70">
        <v>0</v>
      </c>
      <c r="K70">
        <f>ROUND((2*50)/100,9)</f>
        <v>1</v>
      </c>
      <c r="O70">
        <f t="shared" si="60"/>
        <v>5010.53</v>
      </c>
      <c r="P70">
        <f t="shared" si="61"/>
        <v>0</v>
      </c>
      <c r="Q70">
        <f t="shared" si="62"/>
        <v>249.15</v>
      </c>
      <c r="R70">
        <f t="shared" si="63"/>
        <v>4</v>
      </c>
      <c r="S70">
        <f t="shared" si="64"/>
        <v>4761.38</v>
      </c>
      <c r="T70">
        <f t="shared" si="65"/>
        <v>0</v>
      </c>
      <c r="U70">
        <f t="shared" si="66"/>
        <v>18.733499999999996</v>
      </c>
      <c r="V70">
        <f t="shared" si="67"/>
        <v>1.15E-2</v>
      </c>
      <c r="W70">
        <f t="shared" si="68"/>
        <v>0</v>
      </c>
      <c r="X70">
        <f t="shared" si="69"/>
        <v>4527.1099999999997</v>
      </c>
      <c r="Y70">
        <f t="shared" si="70"/>
        <v>2382.69</v>
      </c>
      <c r="AA70">
        <v>43077426</v>
      </c>
      <c r="AB70">
        <f t="shared" si="71"/>
        <v>196.63</v>
      </c>
      <c r="AC70">
        <f>ROUND(((ES70*0)),2)</f>
        <v>0</v>
      </c>
      <c r="AD70">
        <f>ROUND(((((ET70*1.15))-((EU70*1.15)))+AE70),2)</f>
        <v>30.09</v>
      </c>
      <c r="AE70">
        <f>ROUND(((EU70*1.15)),2)</f>
        <v>0.14000000000000001</v>
      </c>
      <c r="AF70">
        <f>ROUND(((EV70*1.15)),2)</f>
        <v>166.54</v>
      </c>
      <c r="AG70">
        <f t="shared" si="72"/>
        <v>0</v>
      </c>
      <c r="AH70">
        <f>((EW70*1.15))</f>
        <v>18.733499999999996</v>
      </c>
      <c r="AI70">
        <f>((EX70*1.15))</f>
        <v>1.15E-2</v>
      </c>
      <c r="AJ70">
        <f t="shared" si="73"/>
        <v>0</v>
      </c>
      <c r="AK70">
        <v>222.31</v>
      </c>
      <c r="AL70">
        <v>51.33</v>
      </c>
      <c r="AM70">
        <v>26.16</v>
      </c>
      <c r="AN70">
        <v>0.12</v>
      </c>
      <c r="AO70">
        <v>144.82</v>
      </c>
      <c r="AP70">
        <v>0</v>
      </c>
      <c r="AQ70">
        <v>16.29</v>
      </c>
      <c r="AR70">
        <v>0.01</v>
      </c>
      <c r="AS70">
        <v>0</v>
      </c>
      <c r="AT70">
        <v>95</v>
      </c>
      <c r="AU70">
        <v>50</v>
      </c>
      <c r="AV70">
        <v>1</v>
      </c>
      <c r="AW70">
        <v>1</v>
      </c>
      <c r="AZ70">
        <v>1</v>
      </c>
      <c r="BA70">
        <v>28.59</v>
      </c>
      <c r="BB70">
        <v>8.2799999999999994</v>
      </c>
      <c r="BC70">
        <v>6.97</v>
      </c>
      <c r="BD70" t="s">
        <v>3</v>
      </c>
      <c r="BE70" t="s">
        <v>3</v>
      </c>
      <c r="BF70" t="s">
        <v>3</v>
      </c>
      <c r="BG70" t="s">
        <v>3</v>
      </c>
      <c r="BH70">
        <v>0</v>
      </c>
      <c r="BI70">
        <v>2</v>
      </c>
      <c r="BJ70" t="s">
        <v>189</v>
      </c>
      <c r="BM70">
        <v>108001</v>
      </c>
      <c r="BN70">
        <v>0</v>
      </c>
      <c r="BO70" t="s">
        <v>187</v>
      </c>
      <c r="BP70">
        <v>1</v>
      </c>
      <c r="BQ70">
        <v>3</v>
      </c>
      <c r="BR70">
        <v>0</v>
      </c>
      <c r="BS70">
        <v>28.59</v>
      </c>
      <c r="BT70">
        <v>1</v>
      </c>
      <c r="BU70">
        <v>1</v>
      </c>
      <c r="BV70">
        <v>1</v>
      </c>
      <c r="BW70">
        <v>1</v>
      </c>
      <c r="BX70">
        <v>1</v>
      </c>
      <c r="BY70" t="s">
        <v>3</v>
      </c>
      <c r="BZ70">
        <v>97</v>
      </c>
      <c r="CA70">
        <v>51</v>
      </c>
      <c r="CB70" t="s">
        <v>3</v>
      </c>
      <c r="CE70">
        <v>0</v>
      </c>
      <c r="CF70">
        <v>0</v>
      </c>
      <c r="CG70">
        <v>0</v>
      </c>
      <c r="CM70">
        <v>0</v>
      </c>
      <c r="CN70" t="s">
        <v>564</v>
      </c>
      <c r="CO70">
        <v>0</v>
      </c>
      <c r="CP70">
        <f t="shared" si="74"/>
        <v>5010.53</v>
      </c>
      <c r="CQ70">
        <f t="shared" si="75"/>
        <v>0</v>
      </c>
      <c r="CR70">
        <f t="shared" si="76"/>
        <v>249.14519999999999</v>
      </c>
      <c r="CS70">
        <f t="shared" si="77"/>
        <v>4.0026000000000002</v>
      </c>
      <c r="CT70">
        <f t="shared" si="78"/>
        <v>4761.3786</v>
      </c>
      <c r="CU70">
        <f t="shared" si="79"/>
        <v>0</v>
      </c>
      <c r="CV70">
        <f t="shared" si="80"/>
        <v>18.733499999999996</v>
      </c>
      <c r="CW70">
        <f t="shared" si="81"/>
        <v>1.15E-2</v>
      </c>
      <c r="CX70">
        <f t="shared" si="82"/>
        <v>0</v>
      </c>
      <c r="CY70">
        <f t="shared" si="83"/>
        <v>4527.1110000000008</v>
      </c>
      <c r="CZ70">
        <f t="shared" si="84"/>
        <v>2382.69</v>
      </c>
      <c r="DC70" t="s">
        <v>3</v>
      </c>
      <c r="DD70" t="s">
        <v>27</v>
      </c>
      <c r="DE70" t="s">
        <v>28</v>
      </c>
      <c r="DF70" t="s">
        <v>28</v>
      </c>
      <c r="DG70" t="s">
        <v>28</v>
      </c>
      <c r="DH70" t="s">
        <v>3</v>
      </c>
      <c r="DI70" t="s">
        <v>28</v>
      </c>
      <c r="DJ70" t="s">
        <v>28</v>
      </c>
      <c r="DK70" t="s">
        <v>3</v>
      </c>
      <c r="DL70" t="s">
        <v>29</v>
      </c>
      <c r="DM70" t="s">
        <v>30</v>
      </c>
      <c r="DN70">
        <v>0</v>
      </c>
      <c r="DO70">
        <v>0</v>
      </c>
      <c r="DP70">
        <v>1</v>
      </c>
      <c r="DQ70">
        <v>1</v>
      </c>
      <c r="DU70">
        <v>1003</v>
      </c>
      <c r="DV70" t="s">
        <v>25</v>
      </c>
      <c r="DW70" t="s">
        <v>25</v>
      </c>
      <c r="DX70">
        <v>100</v>
      </c>
      <c r="DZ70" t="s">
        <v>3</v>
      </c>
      <c r="EA70" t="s">
        <v>3</v>
      </c>
      <c r="EB70" t="s">
        <v>3</v>
      </c>
      <c r="EC70" t="s">
        <v>3</v>
      </c>
      <c r="EE70">
        <v>43005296</v>
      </c>
      <c r="EF70">
        <v>3</v>
      </c>
      <c r="EG70" t="s">
        <v>31</v>
      </c>
      <c r="EH70">
        <v>0</v>
      </c>
      <c r="EI70" t="s">
        <v>3</v>
      </c>
      <c r="EJ70">
        <v>2</v>
      </c>
      <c r="EK70">
        <v>108001</v>
      </c>
      <c r="EL70" t="s">
        <v>32</v>
      </c>
      <c r="EM70" t="s">
        <v>33</v>
      </c>
      <c r="EO70" t="s">
        <v>66</v>
      </c>
      <c r="EQ70">
        <v>0</v>
      </c>
      <c r="ER70">
        <v>222.31</v>
      </c>
      <c r="ES70">
        <v>51.33</v>
      </c>
      <c r="ET70">
        <v>26.16</v>
      </c>
      <c r="EU70">
        <v>0.12</v>
      </c>
      <c r="EV70">
        <v>144.82</v>
      </c>
      <c r="EW70">
        <v>16.29</v>
      </c>
      <c r="EX70">
        <v>0.01</v>
      </c>
      <c r="EY70">
        <v>0</v>
      </c>
      <c r="FQ70">
        <v>0</v>
      </c>
      <c r="FR70">
        <f t="shared" si="85"/>
        <v>0</v>
      </c>
      <c r="FS70">
        <v>0</v>
      </c>
      <c r="FX70">
        <v>95</v>
      </c>
      <c r="FY70">
        <v>50</v>
      </c>
      <c r="GA70" t="s">
        <v>3</v>
      </c>
      <c r="GD70">
        <v>1</v>
      </c>
      <c r="GF70">
        <v>-79098465</v>
      </c>
      <c r="GG70">
        <v>2</v>
      </c>
      <c r="GH70">
        <v>1</v>
      </c>
      <c r="GI70">
        <v>2</v>
      </c>
      <c r="GJ70">
        <v>0</v>
      </c>
      <c r="GK70">
        <v>0</v>
      </c>
      <c r="GL70">
        <f t="shared" si="86"/>
        <v>0</v>
      </c>
      <c r="GM70">
        <f t="shared" si="87"/>
        <v>11920.33</v>
      </c>
      <c r="GN70">
        <f t="shared" si="88"/>
        <v>0</v>
      </c>
      <c r="GO70">
        <f t="shared" si="89"/>
        <v>11920.33</v>
      </c>
      <c r="GP70">
        <f t="shared" si="90"/>
        <v>0</v>
      </c>
      <c r="GR70">
        <v>0</v>
      </c>
      <c r="GS70">
        <v>3</v>
      </c>
      <c r="GT70">
        <v>0</v>
      </c>
      <c r="GU70" t="s">
        <v>3</v>
      </c>
      <c r="GV70">
        <f t="shared" si="91"/>
        <v>0</v>
      </c>
      <c r="GW70">
        <v>1</v>
      </c>
      <c r="GX70">
        <f t="shared" si="92"/>
        <v>0</v>
      </c>
      <c r="HA70">
        <v>0</v>
      </c>
      <c r="HB70">
        <v>0</v>
      </c>
      <c r="HC70">
        <f t="shared" si="93"/>
        <v>0</v>
      </c>
      <c r="HE70" t="s">
        <v>3</v>
      </c>
      <c r="HF70" t="s">
        <v>3</v>
      </c>
      <c r="HM70" t="s">
        <v>3</v>
      </c>
      <c r="HN70" t="s">
        <v>35</v>
      </c>
      <c r="HO70" t="s">
        <v>36</v>
      </c>
      <c r="HP70" t="s">
        <v>32</v>
      </c>
      <c r="HQ70" t="s">
        <v>32</v>
      </c>
      <c r="IK70">
        <v>0</v>
      </c>
    </row>
    <row r="71" spans="1:245">
      <c r="A71">
        <v>17</v>
      </c>
      <c r="B71">
        <v>1</v>
      </c>
      <c r="E71" t="s">
        <v>190</v>
      </c>
      <c r="F71" t="s">
        <v>50</v>
      </c>
      <c r="G71" t="s">
        <v>191</v>
      </c>
      <c r="H71" t="s">
        <v>72</v>
      </c>
      <c r="I71">
        <v>50</v>
      </c>
      <c r="J71">
        <v>0</v>
      </c>
      <c r="K71">
        <v>50</v>
      </c>
      <c r="O71">
        <f t="shared" si="60"/>
        <v>25833.5</v>
      </c>
      <c r="P71">
        <f t="shared" si="61"/>
        <v>25833.5</v>
      </c>
      <c r="Q71">
        <f t="shared" si="62"/>
        <v>0</v>
      </c>
      <c r="R71">
        <f t="shared" si="63"/>
        <v>0</v>
      </c>
      <c r="S71">
        <f t="shared" si="64"/>
        <v>0</v>
      </c>
      <c r="T71">
        <f t="shared" si="65"/>
        <v>0</v>
      </c>
      <c r="U71">
        <f t="shared" si="66"/>
        <v>0</v>
      </c>
      <c r="V71">
        <f t="shared" si="67"/>
        <v>0</v>
      </c>
      <c r="W71">
        <f t="shared" si="68"/>
        <v>0</v>
      </c>
      <c r="X71">
        <f t="shared" si="69"/>
        <v>0</v>
      </c>
      <c r="Y71">
        <f t="shared" si="70"/>
        <v>0</v>
      </c>
      <c r="AA71">
        <v>43077426</v>
      </c>
      <c r="AB71">
        <f t="shared" si="71"/>
        <v>516.66999999999996</v>
      </c>
      <c r="AC71">
        <f>ROUND((ES71),2)</f>
        <v>516.66999999999996</v>
      </c>
      <c r="AD71">
        <f>ROUND((((ET71)-(EU71))+AE71),2)</f>
        <v>0</v>
      </c>
      <c r="AE71">
        <f t="shared" ref="AE71:AF75" si="94">ROUND((EU71),2)</f>
        <v>0</v>
      </c>
      <c r="AF71">
        <f t="shared" si="94"/>
        <v>0</v>
      </c>
      <c r="AG71">
        <f t="shared" si="72"/>
        <v>0</v>
      </c>
      <c r="AH71">
        <f t="shared" ref="AH71:AI75" si="95">(EW71)</f>
        <v>0</v>
      </c>
      <c r="AI71">
        <f t="shared" si="95"/>
        <v>0</v>
      </c>
      <c r="AJ71">
        <f t="shared" si="73"/>
        <v>0</v>
      </c>
      <c r="AK71">
        <v>516.66999999999996</v>
      </c>
      <c r="AL71">
        <v>516.66999999999996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1</v>
      </c>
      <c r="AW71">
        <v>1</v>
      </c>
      <c r="AZ71">
        <v>1</v>
      </c>
      <c r="BA71">
        <v>1</v>
      </c>
      <c r="BB71">
        <v>1</v>
      </c>
      <c r="BC71">
        <v>1</v>
      </c>
      <c r="BD71" t="s">
        <v>3</v>
      </c>
      <c r="BE71" t="s">
        <v>3</v>
      </c>
      <c r="BF71" t="s">
        <v>3</v>
      </c>
      <c r="BG71" t="s">
        <v>3</v>
      </c>
      <c r="BH71">
        <v>3</v>
      </c>
      <c r="BI71">
        <v>1</v>
      </c>
      <c r="BJ71" t="s">
        <v>3</v>
      </c>
      <c r="BM71">
        <v>1100</v>
      </c>
      <c r="BN71">
        <v>0</v>
      </c>
      <c r="BO71" t="s">
        <v>3</v>
      </c>
      <c r="BP71">
        <v>0</v>
      </c>
      <c r="BQ71">
        <v>8</v>
      </c>
      <c r="BR71">
        <v>0</v>
      </c>
      <c r="BS71">
        <v>1</v>
      </c>
      <c r="BT71">
        <v>1</v>
      </c>
      <c r="BU71">
        <v>1</v>
      </c>
      <c r="BV71">
        <v>1</v>
      </c>
      <c r="BW71">
        <v>1</v>
      </c>
      <c r="BX71">
        <v>1</v>
      </c>
      <c r="BY71" t="s">
        <v>3</v>
      </c>
      <c r="BZ71">
        <v>0</v>
      </c>
      <c r="CA71">
        <v>0</v>
      </c>
      <c r="CB71" t="s">
        <v>3</v>
      </c>
      <c r="CE71">
        <v>0</v>
      </c>
      <c r="CF71">
        <v>0</v>
      </c>
      <c r="CG71">
        <v>0</v>
      </c>
      <c r="CM71">
        <v>0</v>
      </c>
      <c r="CN71" t="s">
        <v>3</v>
      </c>
      <c r="CO71">
        <v>0</v>
      </c>
      <c r="CP71">
        <f t="shared" si="74"/>
        <v>25833.5</v>
      </c>
      <c r="CQ71">
        <f t="shared" si="75"/>
        <v>516.66999999999996</v>
      </c>
      <c r="CR71">
        <f t="shared" si="76"/>
        <v>0</v>
      </c>
      <c r="CS71">
        <f t="shared" si="77"/>
        <v>0</v>
      </c>
      <c r="CT71">
        <f t="shared" si="78"/>
        <v>0</v>
      </c>
      <c r="CU71">
        <f t="shared" si="79"/>
        <v>0</v>
      </c>
      <c r="CV71">
        <f t="shared" si="80"/>
        <v>0</v>
      </c>
      <c r="CW71">
        <f t="shared" si="81"/>
        <v>0</v>
      </c>
      <c r="CX71">
        <f t="shared" si="82"/>
        <v>0</v>
      </c>
      <c r="CY71">
        <f t="shared" si="83"/>
        <v>0</v>
      </c>
      <c r="CZ71">
        <f t="shared" si="84"/>
        <v>0</v>
      </c>
      <c r="DC71" t="s">
        <v>3</v>
      </c>
      <c r="DD71" t="s">
        <v>3</v>
      </c>
      <c r="DE71" t="s">
        <v>3</v>
      </c>
      <c r="DF71" t="s">
        <v>3</v>
      </c>
      <c r="DG71" t="s">
        <v>3</v>
      </c>
      <c r="DH71" t="s">
        <v>3</v>
      </c>
      <c r="DI71" t="s">
        <v>3</v>
      </c>
      <c r="DJ71" t="s">
        <v>3</v>
      </c>
      <c r="DK71" t="s">
        <v>3</v>
      </c>
      <c r="DL71" t="s">
        <v>3</v>
      </c>
      <c r="DM71" t="s">
        <v>3</v>
      </c>
      <c r="DN71">
        <v>0</v>
      </c>
      <c r="DO71">
        <v>0</v>
      </c>
      <c r="DP71">
        <v>1</v>
      </c>
      <c r="DQ71">
        <v>1</v>
      </c>
      <c r="DU71">
        <v>1010</v>
      </c>
      <c r="DV71" t="s">
        <v>72</v>
      </c>
      <c r="DW71" t="s">
        <v>72</v>
      </c>
      <c r="DX71">
        <v>1</v>
      </c>
      <c r="DZ71" t="s">
        <v>3</v>
      </c>
      <c r="EA71" t="s">
        <v>3</v>
      </c>
      <c r="EB71" t="s">
        <v>3</v>
      </c>
      <c r="EC71" t="s">
        <v>3</v>
      </c>
      <c r="EE71">
        <v>43005718</v>
      </c>
      <c r="EF71">
        <v>8</v>
      </c>
      <c r="EG71" t="s">
        <v>53</v>
      </c>
      <c r="EH71">
        <v>0</v>
      </c>
      <c r="EI71" t="s">
        <v>3</v>
      </c>
      <c r="EJ71">
        <v>1</v>
      </c>
      <c r="EK71">
        <v>1100</v>
      </c>
      <c r="EL71" t="s">
        <v>54</v>
      </c>
      <c r="EM71" t="s">
        <v>55</v>
      </c>
      <c r="EO71" t="s">
        <v>3</v>
      </c>
      <c r="EQ71">
        <v>0</v>
      </c>
      <c r="ER71">
        <v>516.66999999999996</v>
      </c>
      <c r="ES71">
        <v>516.66999999999996</v>
      </c>
      <c r="ET71">
        <v>0</v>
      </c>
      <c r="EU71">
        <v>0</v>
      </c>
      <c r="EV71">
        <v>0</v>
      </c>
      <c r="EW71">
        <v>0</v>
      </c>
      <c r="EX71">
        <v>0</v>
      </c>
      <c r="EY71">
        <v>0</v>
      </c>
      <c r="EZ71">
        <v>5</v>
      </c>
      <c r="FC71">
        <v>1</v>
      </c>
      <c r="FD71">
        <v>18</v>
      </c>
      <c r="FF71">
        <v>620</v>
      </c>
      <c r="FQ71">
        <v>0</v>
      </c>
      <c r="FR71">
        <f t="shared" si="85"/>
        <v>0</v>
      </c>
      <c r="FS71">
        <v>0</v>
      </c>
      <c r="FX71">
        <v>0</v>
      </c>
      <c r="FY71">
        <v>0</v>
      </c>
      <c r="GA71" t="s">
        <v>192</v>
      </c>
      <c r="GD71">
        <v>1</v>
      </c>
      <c r="GF71">
        <v>-110560590</v>
      </c>
      <c r="GG71">
        <v>2</v>
      </c>
      <c r="GH71">
        <v>3</v>
      </c>
      <c r="GI71">
        <v>-2</v>
      </c>
      <c r="GJ71">
        <v>0</v>
      </c>
      <c r="GK71">
        <v>0</v>
      </c>
      <c r="GL71">
        <f t="shared" si="86"/>
        <v>0</v>
      </c>
      <c r="GM71">
        <f t="shared" si="87"/>
        <v>25833.5</v>
      </c>
      <c r="GN71">
        <f t="shared" si="88"/>
        <v>25833.5</v>
      </c>
      <c r="GO71">
        <f t="shared" si="89"/>
        <v>0</v>
      </c>
      <c r="GP71">
        <f t="shared" si="90"/>
        <v>0</v>
      </c>
      <c r="GR71">
        <v>1</v>
      </c>
      <c r="GS71">
        <v>1</v>
      </c>
      <c r="GT71">
        <v>0</v>
      </c>
      <c r="GU71" t="s">
        <v>3</v>
      </c>
      <c r="GV71">
        <f t="shared" si="91"/>
        <v>0</v>
      </c>
      <c r="GW71">
        <v>1</v>
      </c>
      <c r="GX71">
        <f t="shared" si="92"/>
        <v>0</v>
      </c>
      <c r="HA71">
        <v>0</v>
      </c>
      <c r="HB71">
        <v>0</v>
      </c>
      <c r="HC71">
        <f t="shared" si="93"/>
        <v>0</v>
      </c>
      <c r="HE71" t="s">
        <v>57</v>
      </c>
      <c r="HF71" t="s">
        <v>57</v>
      </c>
      <c r="HM71" t="s">
        <v>3</v>
      </c>
      <c r="HN71" t="s">
        <v>3</v>
      </c>
      <c r="HO71" t="s">
        <v>3</v>
      </c>
      <c r="HP71" t="s">
        <v>3</v>
      </c>
      <c r="HQ71" t="s">
        <v>3</v>
      </c>
      <c r="IK71">
        <v>0</v>
      </c>
    </row>
    <row r="72" spans="1:245">
      <c r="A72">
        <v>17</v>
      </c>
      <c r="B72">
        <v>1</v>
      </c>
      <c r="E72" t="s">
        <v>193</v>
      </c>
      <c r="F72" t="s">
        <v>50</v>
      </c>
      <c r="G72" t="s">
        <v>194</v>
      </c>
      <c r="H72" t="s">
        <v>72</v>
      </c>
      <c r="I72">
        <v>10</v>
      </c>
      <c r="J72">
        <v>0</v>
      </c>
      <c r="K72">
        <v>10</v>
      </c>
      <c r="O72">
        <f t="shared" si="60"/>
        <v>750</v>
      </c>
      <c r="P72">
        <f t="shared" si="61"/>
        <v>750</v>
      </c>
      <c r="Q72">
        <f t="shared" si="62"/>
        <v>0</v>
      </c>
      <c r="R72">
        <f t="shared" si="63"/>
        <v>0</v>
      </c>
      <c r="S72">
        <f t="shared" si="64"/>
        <v>0</v>
      </c>
      <c r="T72">
        <f t="shared" si="65"/>
        <v>0</v>
      </c>
      <c r="U72">
        <f t="shared" si="66"/>
        <v>0</v>
      </c>
      <c r="V72">
        <f t="shared" si="67"/>
        <v>0</v>
      </c>
      <c r="W72">
        <f t="shared" si="68"/>
        <v>0</v>
      </c>
      <c r="X72">
        <f t="shared" si="69"/>
        <v>0</v>
      </c>
      <c r="Y72">
        <f t="shared" si="70"/>
        <v>0</v>
      </c>
      <c r="AA72">
        <v>43077426</v>
      </c>
      <c r="AB72">
        <f t="shared" si="71"/>
        <v>75</v>
      </c>
      <c r="AC72">
        <f>ROUND((ES72),2)</f>
        <v>75</v>
      </c>
      <c r="AD72">
        <f>ROUND((((ET72)-(EU72))+AE72),2)</f>
        <v>0</v>
      </c>
      <c r="AE72">
        <f t="shared" si="94"/>
        <v>0</v>
      </c>
      <c r="AF72">
        <f t="shared" si="94"/>
        <v>0</v>
      </c>
      <c r="AG72">
        <f t="shared" si="72"/>
        <v>0</v>
      </c>
      <c r="AH72">
        <f t="shared" si="95"/>
        <v>0</v>
      </c>
      <c r="AI72">
        <f t="shared" si="95"/>
        <v>0</v>
      </c>
      <c r="AJ72">
        <f t="shared" si="73"/>
        <v>0</v>
      </c>
      <c r="AK72">
        <v>75</v>
      </c>
      <c r="AL72">
        <v>75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1</v>
      </c>
      <c r="AW72">
        <v>1</v>
      </c>
      <c r="AZ72">
        <v>1</v>
      </c>
      <c r="BA72">
        <v>1</v>
      </c>
      <c r="BB72">
        <v>1</v>
      </c>
      <c r="BC72">
        <v>1</v>
      </c>
      <c r="BD72" t="s">
        <v>3</v>
      </c>
      <c r="BE72" t="s">
        <v>3</v>
      </c>
      <c r="BF72" t="s">
        <v>3</v>
      </c>
      <c r="BG72" t="s">
        <v>3</v>
      </c>
      <c r="BH72">
        <v>3</v>
      </c>
      <c r="BI72">
        <v>1</v>
      </c>
      <c r="BJ72" t="s">
        <v>3</v>
      </c>
      <c r="BM72">
        <v>1100</v>
      </c>
      <c r="BN72">
        <v>0</v>
      </c>
      <c r="BO72" t="s">
        <v>3</v>
      </c>
      <c r="BP72">
        <v>0</v>
      </c>
      <c r="BQ72">
        <v>8</v>
      </c>
      <c r="BR72">
        <v>0</v>
      </c>
      <c r="BS72">
        <v>1</v>
      </c>
      <c r="BT72">
        <v>1</v>
      </c>
      <c r="BU72">
        <v>1</v>
      </c>
      <c r="BV72">
        <v>1</v>
      </c>
      <c r="BW72">
        <v>1</v>
      </c>
      <c r="BX72">
        <v>1</v>
      </c>
      <c r="BY72" t="s">
        <v>3</v>
      </c>
      <c r="BZ72">
        <v>0</v>
      </c>
      <c r="CA72">
        <v>0</v>
      </c>
      <c r="CB72" t="s">
        <v>3</v>
      </c>
      <c r="CE72">
        <v>0</v>
      </c>
      <c r="CF72">
        <v>0</v>
      </c>
      <c r="CG72">
        <v>0</v>
      </c>
      <c r="CM72">
        <v>0</v>
      </c>
      <c r="CN72" t="s">
        <v>3</v>
      </c>
      <c r="CO72">
        <v>0</v>
      </c>
      <c r="CP72">
        <f t="shared" si="74"/>
        <v>750</v>
      </c>
      <c r="CQ72">
        <f t="shared" si="75"/>
        <v>75</v>
      </c>
      <c r="CR72">
        <f t="shared" si="76"/>
        <v>0</v>
      </c>
      <c r="CS72">
        <f t="shared" si="77"/>
        <v>0</v>
      </c>
      <c r="CT72">
        <f t="shared" si="78"/>
        <v>0</v>
      </c>
      <c r="CU72">
        <f t="shared" si="79"/>
        <v>0</v>
      </c>
      <c r="CV72">
        <f t="shared" si="80"/>
        <v>0</v>
      </c>
      <c r="CW72">
        <f t="shared" si="81"/>
        <v>0</v>
      </c>
      <c r="CX72">
        <f t="shared" si="82"/>
        <v>0</v>
      </c>
      <c r="CY72">
        <f t="shared" si="83"/>
        <v>0</v>
      </c>
      <c r="CZ72">
        <f t="shared" si="84"/>
        <v>0</v>
      </c>
      <c r="DC72" t="s">
        <v>3</v>
      </c>
      <c r="DD72" t="s">
        <v>3</v>
      </c>
      <c r="DE72" t="s">
        <v>3</v>
      </c>
      <c r="DF72" t="s">
        <v>3</v>
      </c>
      <c r="DG72" t="s">
        <v>3</v>
      </c>
      <c r="DH72" t="s">
        <v>3</v>
      </c>
      <c r="DI72" t="s">
        <v>3</v>
      </c>
      <c r="DJ72" t="s">
        <v>3</v>
      </c>
      <c r="DK72" t="s">
        <v>3</v>
      </c>
      <c r="DL72" t="s">
        <v>3</v>
      </c>
      <c r="DM72" t="s">
        <v>3</v>
      </c>
      <c r="DN72">
        <v>0</v>
      </c>
      <c r="DO72">
        <v>0</v>
      </c>
      <c r="DP72">
        <v>1</v>
      </c>
      <c r="DQ72">
        <v>1</v>
      </c>
      <c r="DU72">
        <v>1010</v>
      </c>
      <c r="DV72" t="s">
        <v>72</v>
      </c>
      <c r="DW72" t="s">
        <v>72</v>
      </c>
      <c r="DX72">
        <v>1</v>
      </c>
      <c r="DZ72" t="s">
        <v>3</v>
      </c>
      <c r="EA72" t="s">
        <v>3</v>
      </c>
      <c r="EB72" t="s">
        <v>3</v>
      </c>
      <c r="EC72" t="s">
        <v>3</v>
      </c>
      <c r="EE72">
        <v>43005718</v>
      </c>
      <c r="EF72">
        <v>8</v>
      </c>
      <c r="EG72" t="s">
        <v>53</v>
      </c>
      <c r="EH72">
        <v>0</v>
      </c>
      <c r="EI72" t="s">
        <v>3</v>
      </c>
      <c r="EJ72">
        <v>1</v>
      </c>
      <c r="EK72">
        <v>1100</v>
      </c>
      <c r="EL72" t="s">
        <v>54</v>
      </c>
      <c r="EM72" t="s">
        <v>55</v>
      </c>
      <c r="EO72" t="s">
        <v>3</v>
      </c>
      <c r="EQ72">
        <v>0</v>
      </c>
      <c r="ER72">
        <v>75</v>
      </c>
      <c r="ES72">
        <v>75</v>
      </c>
      <c r="ET72">
        <v>0</v>
      </c>
      <c r="EU72">
        <v>0</v>
      </c>
      <c r="EV72">
        <v>0</v>
      </c>
      <c r="EW72">
        <v>0</v>
      </c>
      <c r="EX72">
        <v>0</v>
      </c>
      <c r="EY72">
        <v>0</v>
      </c>
      <c r="EZ72">
        <v>5</v>
      </c>
      <c r="FC72">
        <v>1</v>
      </c>
      <c r="FD72">
        <v>18</v>
      </c>
      <c r="FF72">
        <v>90</v>
      </c>
      <c r="FQ72">
        <v>0</v>
      </c>
      <c r="FR72">
        <f t="shared" si="85"/>
        <v>0</v>
      </c>
      <c r="FS72">
        <v>0</v>
      </c>
      <c r="FX72">
        <v>0</v>
      </c>
      <c r="FY72">
        <v>0</v>
      </c>
      <c r="GA72" t="s">
        <v>195</v>
      </c>
      <c r="GD72">
        <v>1</v>
      </c>
      <c r="GF72">
        <v>1491994260</v>
      </c>
      <c r="GG72">
        <v>2</v>
      </c>
      <c r="GH72">
        <v>3</v>
      </c>
      <c r="GI72">
        <v>-2</v>
      </c>
      <c r="GJ72">
        <v>0</v>
      </c>
      <c r="GK72">
        <v>0</v>
      </c>
      <c r="GL72">
        <f t="shared" si="86"/>
        <v>0</v>
      </c>
      <c r="GM72">
        <f t="shared" si="87"/>
        <v>750</v>
      </c>
      <c r="GN72">
        <f t="shared" si="88"/>
        <v>750</v>
      </c>
      <c r="GO72">
        <f t="shared" si="89"/>
        <v>0</v>
      </c>
      <c r="GP72">
        <f t="shared" si="90"/>
        <v>0</v>
      </c>
      <c r="GR72">
        <v>1</v>
      </c>
      <c r="GS72">
        <v>1</v>
      </c>
      <c r="GT72">
        <v>0</v>
      </c>
      <c r="GU72" t="s">
        <v>3</v>
      </c>
      <c r="GV72">
        <f t="shared" si="91"/>
        <v>0</v>
      </c>
      <c r="GW72">
        <v>1</v>
      </c>
      <c r="GX72">
        <f t="shared" si="92"/>
        <v>0</v>
      </c>
      <c r="HA72">
        <v>0</v>
      </c>
      <c r="HB72">
        <v>0</v>
      </c>
      <c r="HC72">
        <f t="shared" si="93"/>
        <v>0</v>
      </c>
      <c r="HE72" t="s">
        <v>57</v>
      </c>
      <c r="HF72" t="s">
        <v>57</v>
      </c>
      <c r="HM72" t="s">
        <v>3</v>
      </c>
      <c r="HN72" t="s">
        <v>3</v>
      </c>
      <c r="HO72" t="s">
        <v>3</v>
      </c>
      <c r="HP72" t="s">
        <v>3</v>
      </c>
      <c r="HQ72" t="s">
        <v>3</v>
      </c>
      <c r="IK72">
        <v>0</v>
      </c>
    </row>
    <row r="73" spans="1:245">
      <c r="A73">
        <v>17</v>
      </c>
      <c r="B73">
        <v>1</v>
      </c>
      <c r="E73" t="s">
        <v>196</v>
      </c>
      <c r="F73" t="s">
        <v>50</v>
      </c>
      <c r="G73" t="s">
        <v>197</v>
      </c>
      <c r="H73" t="s">
        <v>72</v>
      </c>
      <c r="I73">
        <v>1000</v>
      </c>
      <c r="J73">
        <v>0</v>
      </c>
      <c r="K73">
        <v>1000</v>
      </c>
      <c r="O73">
        <f t="shared" si="60"/>
        <v>580</v>
      </c>
      <c r="P73">
        <f t="shared" si="61"/>
        <v>580</v>
      </c>
      <c r="Q73">
        <f t="shared" si="62"/>
        <v>0</v>
      </c>
      <c r="R73">
        <f t="shared" si="63"/>
        <v>0</v>
      </c>
      <c r="S73">
        <f t="shared" si="64"/>
        <v>0</v>
      </c>
      <c r="T73">
        <f t="shared" si="65"/>
        <v>0</v>
      </c>
      <c r="U73">
        <f t="shared" si="66"/>
        <v>0</v>
      </c>
      <c r="V73">
        <f t="shared" si="67"/>
        <v>0</v>
      </c>
      <c r="W73">
        <f t="shared" si="68"/>
        <v>0</v>
      </c>
      <c r="X73">
        <f t="shared" si="69"/>
        <v>0</v>
      </c>
      <c r="Y73">
        <f t="shared" si="70"/>
        <v>0</v>
      </c>
      <c r="AA73">
        <v>43077426</v>
      </c>
      <c r="AB73">
        <f t="shared" si="71"/>
        <v>0.57999999999999996</v>
      </c>
      <c r="AC73">
        <f>ROUND((ES73),2)</f>
        <v>0.57999999999999996</v>
      </c>
      <c r="AD73">
        <f>ROUND((((ET73)-(EU73))+AE73),2)</f>
        <v>0</v>
      </c>
      <c r="AE73">
        <f t="shared" si="94"/>
        <v>0</v>
      </c>
      <c r="AF73">
        <f t="shared" si="94"/>
        <v>0</v>
      </c>
      <c r="AG73">
        <f t="shared" si="72"/>
        <v>0</v>
      </c>
      <c r="AH73">
        <f t="shared" si="95"/>
        <v>0</v>
      </c>
      <c r="AI73">
        <f t="shared" si="95"/>
        <v>0</v>
      </c>
      <c r="AJ73">
        <f t="shared" si="73"/>
        <v>0</v>
      </c>
      <c r="AK73">
        <v>0.57999999999999996</v>
      </c>
      <c r="AL73">
        <v>0.57999999999999996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1</v>
      </c>
      <c r="AW73">
        <v>1</v>
      </c>
      <c r="AZ73">
        <v>1</v>
      </c>
      <c r="BA73">
        <v>1</v>
      </c>
      <c r="BB73">
        <v>1</v>
      </c>
      <c r="BC73">
        <v>1</v>
      </c>
      <c r="BD73" t="s">
        <v>3</v>
      </c>
      <c r="BE73" t="s">
        <v>3</v>
      </c>
      <c r="BF73" t="s">
        <v>3</v>
      </c>
      <c r="BG73" t="s">
        <v>3</v>
      </c>
      <c r="BH73">
        <v>3</v>
      </c>
      <c r="BI73">
        <v>1</v>
      </c>
      <c r="BJ73" t="s">
        <v>3</v>
      </c>
      <c r="BM73">
        <v>1100</v>
      </c>
      <c r="BN73">
        <v>0</v>
      </c>
      <c r="BO73" t="s">
        <v>3</v>
      </c>
      <c r="BP73">
        <v>0</v>
      </c>
      <c r="BQ73">
        <v>8</v>
      </c>
      <c r="BR73">
        <v>0</v>
      </c>
      <c r="BS73">
        <v>1</v>
      </c>
      <c r="BT73">
        <v>1</v>
      </c>
      <c r="BU73">
        <v>1</v>
      </c>
      <c r="BV73">
        <v>1</v>
      </c>
      <c r="BW73">
        <v>1</v>
      </c>
      <c r="BX73">
        <v>1</v>
      </c>
      <c r="BY73" t="s">
        <v>3</v>
      </c>
      <c r="BZ73">
        <v>0</v>
      </c>
      <c r="CA73">
        <v>0</v>
      </c>
      <c r="CB73" t="s">
        <v>3</v>
      </c>
      <c r="CE73">
        <v>0</v>
      </c>
      <c r="CF73">
        <v>0</v>
      </c>
      <c r="CG73">
        <v>0</v>
      </c>
      <c r="CM73">
        <v>0</v>
      </c>
      <c r="CN73" t="s">
        <v>3</v>
      </c>
      <c r="CO73">
        <v>0</v>
      </c>
      <c r="CP73">
        <f t="shared" si="74"/>
        <v>580</v>
      </c>
      <c r="CQ73">
        <f t="shared" si="75"/>
        <v>0.57999999999999996</v>
      </c>
      <c r="CR73">
        <f t="shared" si="76"/>
        <v>0</v>
      </c>
      <c r="CS73">
        <f t="shared" si="77"/>
        <v>0</v>
      </c>
      <c r="CT73">
        <f t="shared" si="78"/>
        <v>0</v>
      </c>
      <c r="CU73">
        <f t="shared" si="79"/>
        <v>0</v>
      </c>
      <c r="CV73">
        <f t="shared" si="80"/>
        <v>0</v>
      </c>
      <c r="CW73">
        <f t="shared" si="81"/>
        <v>0</v>
      </c>
      <c r="CX73">
        <f t="shared" si="82"/>
        <v>0</v>
      </c>
      <c r="CY73">
        <f t="shared" si="83"/>
        <v>0</v>
      </c>
      <c r="CZ73">
        <f t="shared" si="84"/>
        <v>0</v>
      </c>
      <c r="DC73" t="s">
        <v>3</v>
      </c>
      <c r="DD73" t="s">
        <v>3</v>
      </c>
      <c r="DE73" t="s">
        <v>3</v>
      </c>
      <c r="DF73" t="s">
        <v>3</v>
      </c>
      <c r="DG73" t="s">
        <v>3</v>
      </c>
      <c r="DH73" t="s">
        <v>3</v>
      </c>
      <c r="DI73" t="s">
        <v>3</v>
      </c>
      <c r="DJ73" t="s">
        <v>3</v>
      </c>
      <c r="DK73" t="s">
        <v>3</v>
      </c>
      <c r="DL73" t="s">
        <v>3</v>
      </c>
      <c r="DM73" t="s">
        <v>3</v>
      </c>
      <c r="DN73">
        <v>0</v>
      </c>
      <c r="DO73">
        <v>0</v>
      </c>
      <c r="DP73">
        <v>1</v>
      </c>
      <c r="DQ73">
        <v>1</v>
      </c>
      <c r="DU73">
        <v>1010</v>
      </c>
      <c r="DV73" t="s">
        <v>72</v>
      </c>
      <c r="DW73" t="s">
        <v>72</v>
      </c>
      <c r="DX73">
        <v>1</v>
      </c>
      <c r="DZ73" t="s">
        <v>3</v>
      </c>
      <c r="EA73" t="s">
        <v>3</v>
      </c>
      <c r="EB73" t="s">
        <v>3</v>
      </c>
      <c r="EC73" t="s">
        <v>3</v>
      </c>
      <c r="EE73">
        <v>43005718</v>
      </c>
      <c r="EF73">
        <v>8</v>
      </c>
      <c r="EG73" t="s">
        <v>53</v>
      </c>
      <c r="EH73">
        <v>0</v>
      </c>
      <c r="EI73" t="s">
        <v>3</v>
      </c>
      <c r="EJ73">
        <v>1</v>
      </c>
      <c r="EK73">
        <v>1100</v>
      </c>
      <c r="EL73" t="s">
        <v>54</v>
      </c>
      <c r="EM73" t="s">
        <v>55</v>
      </c>
      <c r="EO73" t="s">
        <v>3</v>
      </c>
      <c r="EQ73">
        <v>0</v>
      </c>
      <c r="ER73">
        <v>0.57999999999999996</v>
      </c>
      <c r="ES73">
        <v>0.57999999999999996</v>
      </c>
      <c r="ET73">
        <v>0</v>
      </c>
      <c r="EU73">
        <v>0</v>
      </c>
      <c r="EV73">
        <v>0</v>
      </c>
      <c r="EW73">
        <v>0</v>
      </c>
      <c r="EX73">
        <v>0</v>
      </c>
      <c r="EY73">
        <v>0</v>
      </c>
      <c r="EZ73">
        <v>5</v>
      </c>
      <c r="FC73">
        <v>1</v>
      </c>
      <c r="FD73">
        <v>18</v>
      </c>
      <c r="FF73">
        <v>0.7</v>
      </c>
      <c r="FQ73">
        <v>0</v>
      </c>
      <c r="FR73">
        <f t="shared" si="85"/>
        <v>0</v>
      </c>
      <c r="FS73">
        <v>0</v>
      </c>
      <c r="FX73">
        <v>0</v>
      </c>
      <c r="FY73">
        <v>0</v>
      </c>
      <c r="GA73" t="s">
        <v>198</v>
      </c>
      <c r="GD73">
        <v>1</v>
      </c>
      <c r="GF73">
        <v>-530077454</v>
      </c>
      <c r="GG73">
        <v>2</v>
      </c>
      <c r="GH73">
        <v>3</v>
      </c>
      <c r="GI73">
        <v>-2</v>
      </c>
      <c r="GJ73">
        <v>0</v>
      </c>
      <c r="GK73">
        <v>0</v>
      </c>
      <c r="GL73">
        <f t="shared" si="86"/>
        <v>0</v>
      </c>
      <c r="GM73">
        <f t="shared" si="87"/>
        <v>580</v>
      </c>
      <c r="GN73">
        <f t="shared" si="88"/>
        <v>580</v>
      </c>
      <c r="GO73">
        <f t="shared" si="89"/>
        <v>0</v>
      </c>
      <c r="GP73">
        <f t="shared" si="90"/>
        <v>0</v>
      </c>
      <c r="GR73">
        <v>1</v>
      </c>
      <c r="GS73">
        <v>1</v>
      </c>
      <c r="GT73">
        <v>0</v>
      </c>
      <c r="GU73" t="s">
        <v>3</v>
      </c>
      <c r="GV73">
        <f t="shared" si="91"/>
        <v>0</v>
      </c>
      <c r="GW73">
        <v>1</v>
      </c>
      <c r="GX73">
        <f t="shared" si="92"/>
        <v>0</v>
      </c>
      <c r="HA73">
        <v>0</v>
      </c>
      <c r="HB73">
        <v>0</v>
      </c>
      <c r="HC73">
        <f t="shared" si="93"/>
        <v>0</v>
      </c>
      <c r="HE73" t="s">
        <v>57</v>
      </c>
      <c r="HF73" t="s">
        <v>57</v>
      </c>
      <c r="HM73" t="s">
        <v>3</v>
      </c>
      <c r="HN73" t="s">
        <v>3</v>
      </c>
      <c r="HO73" t="s">
        <v>3</v>
      </c>
      <c r="HP73" t="s">
        <v>3</v>
      </c>
      <c r="HQ73" t="s">
        <v>3</v>
      </c>
      <c r="IK73">
        <v>0</v>
      </c>
    </row>
    <row r="74" spans="1:245">
      <c r="A74">
        <v>17</v>
      </c>
      <c r="B74">
        <v>1</v>
      </c>
      <c r="E74" t="s">
        <v>199</v>
      </c>
      <c r="F74" t="s">
        <v>50</v>
      </c>
      <c r="G74" t="s">
        <v>200</v>
      </c>
      <c r="H74" t="s">
        <v>72</v>
      </c>
      <c r="I74">
        <v>1000</v>
      </c>
      <c r="J74">
        <v>0</v>
      </c>
      <c r="K74">
        <v>1000</v>
      </c>
      <c r="O74">
        <f t="shared" si="60"/>
        <v>580</v>
      </c>
      <c r="P74">
        <f t="shared" si="61"/>
        <v>580</v>
      </c>
      <c r="Q74">
        <f t="shared" si="62"/>
        <v>0</v>
      </c>
      <c r="R74">
        <f t="shared" si="63"/>
        <v>0</v>
      </c>
      <c r="S74">
        <f t="shared" si="64"/>
        <v>0</v>
      </c>
      <c r="T74">
        <f t="shared" si="65"/>
        <v>0</v>
      </c>
      <c r="U74">
        <f t="shared" si="66"/>
        <v>0</v>
      </c>
      <c r="V74">
        <f t="shared" si="67"/>
        <v>0</v>
      </c>
      <c r="W74">
        <f t="shared" si="68"/>
        <v>0</v>
      </c>
      <c r="X74">
        <f t="shared" si="69"/>
        <v>0</v>
      </c>
      <c r="Y74">
        <f t="shared" si="70"/>
        <v>0</v>
      </c>
      <c r="AA74">
        <v>43077426</v>
      </c>
      <c r="AB74">
        <f t="shared" si="71"/>
        <v>0.57999999999999996</v>
      </c>
      <c r="AC74">
        <f>ROUND((ES74),2)</f>
        <v>0.57999999999999996</v>
      </c>
      <c r="AD74">
        <f>ROUND((((ET74)-(EU74))+AE74),2)</f>
        <v>0</v>
      </c>
      <c r="AE74">
        <f t="shared" si="94"/>
        <v>0</v>
      </c>
      <c r="AF74">
        <f t="shared" si="94"/>
        <v>0</v>
      </c>
      <c r="AG74">
        <f t="shared" si="72"/>
        <v>0</v>
      </c>
      <c r="AH74">
        <f t="shared" si="95"/>
        <v>0</v>
      </c>
      <c r="AI74">
        <f t="shared" si="95"/>
        <v>0</v>
      </c>
      <c r="AJ74">
        <f t="shared" si="73"/>
        <v>0</v>
      </c>
      <c r="AK74">
        <v>0.57999999999999996</v>
      </c>
      <c r="AL74">
        <v>0.57999999999999996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1</v>
      </c>
      <c r="AW74">
        <v>1</v>
      </c>
      <c r="AZ74">
        <v>1</v>
      </c>
      <c r="BA74">
        <v>1</v>
      </c>
      <c r="BB74">
        <v>1</v>
      </c>
      <c r="BC74">
        <v>1</v>
      </c>
      <c r="BD74" t="s">
        <v>3</v>
      </c>
      <c r="BE74" t="s">
        <v>3</v>
      </c>
      <c r="BF74" t="s">
        <v>3</v>
      </c>
      <c r="BG74" t="s">
        <v>3</v>
      </c>
      <c r="BH74">
        <v>3</v>
      </c>
      <c r="BI74">
        <v>1</v>
      </c>
      <c r="BJ74" t="s">
        <v>3</v>
      </c>
      <c r="BM74">
        <v>1100</v>
      </c>
      <c r="BN74">
        <v>0</v>
      </c>
      <c r="BO74" t="s">
        <v>3</v>
      </c>
      <c r="BP74">
        <v>0</v>
      </c>
      <c r="BQ74">
        <v>8</v>
      </c>
      <c r="BR74">
        <v>0</v>
      </c>
      <c r="BS74">
        <v>1</v>
      </c>
      <c r="BT74">
        <v>1</v>
      </c>
      <c r="BU74">
        <v>1</v>
      </c>
      <c r="BV74">
        <v>1</v>
      </c>
      <c r="BW74">
        <v>1</v>
      </c>
      <c r="BX74">
        <v>1</v>
      </c>
      <c r="BY74" t="s">
        <v>3</v>
      </c>
      <c r="BZ74">
        <v>0</v>
      </c>
      <c r="CA74">
        <v>0</v>
      </c>
      <c r="CB74" t="s">
        <v>3</v>
      </c>
      <c r="CE74">
        <v>0</v>
      </c>
      <c r="CF74">
        <v>0</v>
      </c>
      <c r="CG74">
        <v>0</v>
      </c>
      <c r="CM74">
        <v>0</v>
      </c>
      <c r="CN74" t="s">
        <v>3</v>
      </c>
      <c r="CO74">
        <v>0</v>
      </c>
      <c r="CP74">
        <f t="shared" si="74"/>
        <v>580</v>
      </c>
      <c r="CQ74">
        <f t="shared" si="75"/>
        <v>0.57999999999999996</v>
      </c>
      <c r="CR74">
        <f t="shared" si="76"/>
        <v>0</v>
      </c>
      <c r="CS74">
        <f t="shared" si="77"/>
        <v>0</v>
      </c>
      <c r="CT74">
        <f t="shared" si="78"/>
        <v>0</v>
      </c>
      <c r="CU74">
        <f t="shared" si="79"/>
        <v>0</v>
      </c>
      <c r="CV74">
        <f t="shared" si="80"/>
        <v>0</v>
      </c>
      <c r="CW74">
        <f t="shared" si="81"/>
        <v>0</v>
      </c>
      <c r="CX74">
        <f t="shared" si="82"/>
        <v>0</v>
      </c>
      <c r="CY74">
        <f t="shared" si="83"/>
        <v>0</v>
      </c>
      <c r="CZ74">
        <f t="shared" si="84"/>
        <v>0</v>
      </c>
      <c r="DC74" t="s">
        <v>3</v>
      </c>
      <c r="DD74" t="s">
        <v>3</v>
      </c>
      <c r="DE74" t="s">
        <v>3</v>
      </c>
      <c r="DF74" t="s">
        <v>3</v>
      </c>
      <c r="DG74" t="s">
        <v>3</v>
      </c>
      <c r="DH74" t="s">
        <v>3</v>
      </c>
      <c r="DI74" t="s">
        <v>3</v>
      </c>
      <c r="DJ74" t="s">
        <v>3</v>
      </c>
      <c r="DK74" t="s">
        <v>3</v>
      </c>
      <c r="DL74" t="s">
        <v>3</v>
      </c>
      <c r="DM74" t="s">
        <v>3</v>
      </c>
      <c r="DN74">
        <v>0</v>
      </c>
      <c r="DO74">
        <v>0</v>
      </c>
      <c r="DP74">
        <v>1</v>
      </c>
      <c r="DQ74">
        <v>1</v>
      </c>
      <c r="DU74">
        <v>1010</v>
      </c>
      <c r="DV74" t="s">
        <v>72</v>
      </c>
      <c r="DW74" t="s">
        <v>72</v>
      </c>
      <c r="DX74">
        <v>1</v>
      </c>
      <c r="DZ74" t="s">
        <v>3</v>
      </c>
      <c r="EA74" t="s">
        <v>3</v>
      </c>
      <c r="EB74" t="s">
        <v>3</v>
      </c>
      <c r="EC74" t="s">
        <v>3</v>
      </c>
      <c r="EE74">
        <v>43005718</v>
      </c>
      <c r="EF74">
        <v>8</v>
      </c>
      <c r="EG74" t="s">
        <v>53</v>
      </c>
      <c r="EH74">
        <v>0</v>
      </c>
      <c r="EI74" t="s">
        <v>3</v>
      </c>
      <c r="EJ74">
        <v>1</v>
      </c>
      <c r="EK74">
        <v>1100</v>
      </c>
      <c r="EL74" t="s">
        <v>54</v>
      </c>
      <c r="EM74" t="s">
        <v>55</v>
      </c>
      <c r="EO74" t="s">
        <v>3</v>
      </c>
      <c r="EQ74">
        <v>0</v>
      </c>
      <c r="ER74">
        <v>0.57999999999999996</v>
      </c>
      <c r="ES74">
        <v>0.57999999999999996</v>
      </c>
      <c r="ET74">
        <v>0</v>
      </c>
      <c r="EU74">
        <v>0</v>
      </c>
      <c r="EV74">
        <v>0</v>
      </c>
      <c r="EW74">
        <v>0</v>
      </c>
      <c r="EX74">
        <v>0</v>
      </c>
      <c r="EY74">
        <v>0</v>
      </c>
      <c r="EZ74">
        <v>5</v>
      </c>
      <c r="FC74">
        <v>1</v>
      </c>
      <c r="FD74">
        <v>18</v>
      </c>
      <c r="FF74">
        <v>0.7</v>
      </c>
      <c r="FQ74">
        <v>0</v>
      </c>
      <c r="FR74">
        <f t="shared" si="85"/>
        <v>0</v>
      </c>
      <c r="FS74">
        <v>0</v>
      </c>
      <c r="FX74">
        <v>0</v>
      </c>
      <c r="FY74">
        <v>0</v>
      </c>
      <c r="GA74" t="s">
        <v>198</v>
      </c>
      <c r="GD74">
        <v>1</v>
      </c>
      <c r="GF74">
        <v>-1839182045</v>
      </c>
      <c r="GG74">
        <v>2</v>
      </c>
      <c r="GH74">
        <v>3</v>
      </c>
      <c r="GI74">
        <v>-2</v>
      </c>
      <c r="GJ74">
        <v>0</v>
      </c>
      <c r="GK74">
        <v>0</v>
      </c>
      <c r="GL74">
        <f t="shared" si="86"/>
        <v>0</v>
      </c>
      <c r="GM74">
        <f t="shared" si="87"/>
        <v>580</v>
      </c>
      <c r="GN74">
        <f t="shared" si="88"/>
        <v>580</v>
      </c>
      <c r="GO74">
        <f t="shared" si="89"/>
        <v>0</v>
      </c>
      <c r="GP74">
        <f t="shared" si="90"/>
        <v>0</v>
      </c>
      <c r="GR74">
        <v>1</v>
      </c>
      <c r="GS74">
        <v>1</v>
      </c>
      <c r="GT74">
        <v>0</v>
      </c>
      <c r="GU74" t="s">
        <v>3</v>
      </c>
      <c r="GV74">
        <f t="shared" si="91"/>
        <v>0</v>
      </c>
      <c r="GW74">
        <v>1</v>
      </c>
      <c r="GX74">
        <f t="shared" si="92"/>
        <v>0</v>
      </c>
      <c r="HA74">
        <v>0</v>
      </c>
      <c r="HB74">
        <v>0</v>
      </c>
      <c r="HC74">
        <f t="shared" si="93"/>
        <v>0</v>
      </c>
      <c r="HE74" t="s">
        <v>57</v>
      </c>
      <c r="HF74" t="s">
        <v>57</v>
      </c>
      <c r="HM74" t="s">
        <v>3</v>
      </c>
      <c r="HN74" t="s">
        <v>3</v>
      </c>
      <c r="HO74" t="s">
        <v>3</v>
      </c>
      <c r="HP74" t="s">
        <v>3</v>
      </c>
      <c r="HQ74" t="s">
        <v>3</v>
      </c>
      <c r="IK74">
        <v>0</v>
      </c>
    </row>
    <row r="75" spans="1:245">
      <c r="A75">
        <v>17</v>
      </c>
      <c r="B75">
        <v>1</v>
      </c>
      <c r="E75" t="s">
        <v>201</v>
      </c>
      <c r="F75" t="s">
        <v>50</v>
      </c>
      <c r="G75" t="s">
        <v>202</v>
      </c>
      <c r="H75" t="s">
        <v>72</v>
      </c>
      <c r="I75">
        <v>20</v>
      </c>
      <c r="J75">
        <v>0</v>
      </c>
      <c r="K75">
        <v>20</v>
      </c>
      <c r="O75">
        <f t="shared" si="60"/>
        <v>1816.6</v>
      </c>
      <c r="P75">
        <f t="shared" si="61"/>
        <v>1816.6</v>
      </c>
      <c r="Q75">
        <f t="shared" si="62"/>
        <v>0</v>
      </c>
      <c r="R75">
        <f t="shared" si="63"/>
        <v>0</v>
      </c>
      <c r="S75">
        <f t="shared" si="64"/>
        <v>0</v>
      </c>
      <c r="T75">
        <f t="shared" si="65"/>
        <v>0</v>
      </c>
      <c r="U75">
        <f t="shared" si="66"/>
        <v>0</v>
      </c>
      <c r="V75">
        <f t="shared" si="67"/>
        <v>0</v>
      </c>
      <c r="W75">
        <f t="shared" si="68"/>
        <v>0</v>
      </c>
      <c r="X75">
        <f t="shared" si="69"/>
        <v>0</v>
      </c>
      <c r="Y75">
        <f t="shared" si="70"/>
        <v>0</v>
      </c>
      <c r="AA75">
        <v>43077426</v>
      </c>
      <c r="AB75">
        <f t="shared" si="71"/>
        <v>90.83</v>
      </c>
      <c r="AC75">
        <f>ROUND((ES75),2)</f>
        <v>90.83</v>
      </c>
      <c r="AD75">
        <f>ROUND((((ET75)-(EU75))+AE75),2)</f>
        <v>0</v>
      </c>
      <c r="AE75">
        <f t="shared" si="94"/>
        <v>0</v>
      </c>
      <c r="AF75">
        <f t="shared" si="94"/>
        <v>0</v>
      </c>
      <c r="AG75">
        <f t="shared" si="72"/>
        <v>0</v>
      </c>
      <c r="AH75">
        <f t="shared" si="95"/>
        <v>0</v>
      </c>
      <c r="AI75">
        <f t="shared" si="95"/>
        <v>0</v>
      </c>
      <c r="AJ75">
        <f t="shared" si="73"/>
        <v>0</v>
      </c>
      <c r="AK75">
        <v>90.83</v>
      </c>
      <c r="AL75">
        <v>90.83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1</v>
      </c>
      <c r="AW75">
        <v>1</v>
      </c>
      <c r="AZ75">
        <v>1</v>
      </c>
      <c r="BA75">
        <v>1</v>
      </c>
      <c r="BB75">
        <v>1</v>
      </c>
      <c r="BC75">
        <v>1</v>
      </c>
      <c r="BD75" t="s">
        <v>3</v>
      </c>
      <c r="BE75" t="s">
        <v>3</v>
      </c>
      <c r="BF75" t="s">
        <v>3</v>
      </c>
      <c r="BG75" t="s">
        <v>3</v>
      </c>
      <c r="BH75">
        <v>3</v>
      </c>
      <c r="BI75">
        <v>1</v>
      </c>
      <c r="BJ75" t="s">
        <v>3</v>
      </c>
      <c r="BM75">
        <v>1100</v>
      </c>
      <c r="BN75">
        <v>0</v>
      </c>
      <c r="BO75" t="s">
        <v>3</v>
      </c>
      <c r="BP75">
        <v>0</v>
      </c>
      <c r="BQ75">
        <v>8</v>
      </c>
      <c r="BR75">
        <v>0</v>
      </c>
      <c r="BS75">
        <v>1</v>
      </c>
      <c r="BT75">
        <v>1</v>
      </c>
      <c r="BU75">
        <v>1</v>
      </c>
      <c r="BV75">
        <v>1</v>
      </c>
      <c r="BW75">
        <v>1</v>
      </c>
      <c r="BX75">
        <v>1</v>
      </c>
      <c r="BY75" t="s">
        <v>3</v>
      </c>
      <c r="BZ75">
        <v>0</v>
      </c>
      <c r="CA75">
        <v>0</v>
      </c>
      <c r="CB75" t="s">
        <v>3</v>
      </c>
      <c r="CE75">
        <v>0</v>
      </c>
      <c r="CF75">
        <v>0</v>
      </c>
      <c r="CG75">
        <v>0</v>
      </c>
      <c r="CM75">
        <v>0</v>
      </c>
      <c r="CN75" t="s">
        <v>3</v>
      </c>
      <c r="CO75">
        <v>0</v>
      </c>
      <c r="CP75">
        <f t="shared" si="74"/>
        <v>1816.6</v>
      </c>
      <c r="CQ75">
        <f t="shared" si="75"/>
        <v>90.83</v>
      </c>
      <c r="CR75">
        <f t="shared" si="76"/>
        <v>0</v>
      </c>
      <c r="CS75">
        <f t="shared" si="77"/>
        <v>0</v>
      </c>
      <c r="CT75">
        <f t="shared" si="78"/>
        <v>0</v>
      </c>
      <c r="CU75">
        <f t="shared" si="79"/>
        <v>0</v>
      </c>
      <c r="CV75">
        <f t="shared" si="80"/>
        <v>0</v>
      </c>
      <c r="CW75">
        <f t="shared" si="81"/>
        <v>0</v>
      </c>
      <c r="CX75">
        <f t="shared" si="82"/>
        <v>0</v>
      </c>
      <c r="CY75">
        <f t="shared" si="83"/>
        <v>0</v>
      </c>
      <c r="CZ75">
        <f t="shared" si="84"/>
        <v>0</v>
      </c>
      <c r="DC75" t="s">
        <v>3</v>
      </c>
      <c r="DD75" t="s">
        <v>3</v>
      </c>
      <c r="DE75" t="s">
        <v>3</v>
      </c>
      <c r="DF75" t="s">
        <v>3</v>
      </c>
      <c r="DG75" t="s">
        <v>3</v>
      </c>
      <c r="DH75" t="s">
        <v>3</v>
      </c>
      <c r="DI75" t="s">
        <v>3</v>
      </c>
      <c r="DJ75" t="s">
        <v>3</v>
      </c>
      <c r="DK75" t="s">
        <v>3</v>
      </c>
      <c r="DL75" t="s">
        <v>3</v>
      </c>
      <c r="DM75" t="s">
        <v>3</v>
      </c>
      <c r="DN75">
        <v>0</v>
      </c>
      <c r="DO75">
        <v>0</v>
      </c>
      <c r="DP75">
        <v>1</v>
      </c>
      <c r="DQ75">
        <v>1</v>
      </c>
      <c r="DU75">
        <v>1010</v>
      </c>
      <c r="DV75" t="s">
        <v>72</v>
      </c>
      <c r="DW75" t="s">
        <v>72</v>
      </c>
      <c r="DX75">
        <v>1</v>
      </c>
      <c r="DZ75" t="s">
        <v>3</v>
      </c>
      <c r="EA75" t="s">
        <v>3</v>
      </c>
      <c r="EB75" t="s">
        <v>3</v>
      </c>
      <c r="EC75" t="s">
        <v>3</v>
      </c>
      <c r="EE75">
        <v>43005718</v>
      </c>
      <c r="EF75">
        <v>8</v>
      </c>
      <c r="EG75" t="s">
        <v>53</v>
      </c>
      <c r="EH75">
        <v>0</v>
      </c>
      <c r="EI75" t="s">
        <v>3</v>
      </c>
      <c r="EJ75">
        <v>1</v>
      </c>
      <c r="EK75">
        <v>1100</v>
      </c>
      <c r="EL75" t="s">
        <v>54</v>
      </c>
      <c r="EM75" t="s">
        <v>55</v>
      </c>
      <c r="EO75" t="s">
        <v>3</v>
      </c>
      <c r="EQ75">
        <v>0</v>
      </c>
      <c r="ER75">
        <v>90.83</v>
      </c>
      <c r="ES75">
        <v>90.83</v>
      </c>
      <c r="ET75">
        <v>0</v>
      </c>
      <c r="EU75">
        <v>0</v>
      </c>
      <c r="EV75">
        <v>0</v>
      </c>
      <c r="EW75">
        <v>0</v>
      </c>
      <c r="EX75">
        <v>0</v>
      </c>
      <c r="EY75">
        <v>0</v>
      </c>
      <c r="EZ75">
        <v>5</v>
      </c>
      <c r="FC75">
        <v>1</v>
      </c>
      <c r="FD75">
        <v>18</v>
      </c>
      <c r="FF75">
        <v>109</v>
      </c>
      <c r="FQ75">
        <v>0</v>
      </c>
      <c r="FR75">
        <f t="shared" si="85"/>
        <v>0</v>
      </c>
      <c r="FS75">
        <v>0</v>
      </c>
      <c r="FX75">
        <v>0</v>
      </c>
      <c r="FY75">
        <v>0</v>
      </c>
      <c r="GA75" t="s">
        <v>203</v>
      </c>
      <c r="GD75">
        <v>1</v>
      </c>
      <c r="GF75">
        <v>-538731065</v>
      </c>
      <c r="GG75">
        <v>2</v>
      </c>
      <c r="GH75">
        <v>3</v>
      </c>
      <c r="GI75">
        <v>-2</v>
      </c>
      <c r="GJ75">
        <v>0</v>
      </c>
      <c r="GK75">
        <v>0</v>
      </c>
      <c r="GL75">
        <f t="shared" si="86"/>
        <v>0</v>
      </c>
      <c r="GM75">
        <f t="shared" si="87"/>
        <v>1816.6</v>
      </c>
      <c r="GN75">
        <f t="shared" si="88"/>
        <v>1816.6</v>
      </c>
      <c r="GO75">
        <f t="shared" si="89"/>
        <v>0</v>
      </c>
      <c r="GP75">
        <f t="shared" si="90"/>
        <v>0</v>
      </c>
      <c r="GR75">
        <v>1</v>
      </c>
      <c r="GS75">
        <v>1</v>
      </c>
      <c r="GT75">
        <v>0</v>
      </c>
      <c r="GU75" t="s">
        <v>3</v>
      </c>
      <c r="GV75">
        <f t="shared" si="91"/>
        <v>0</v>
      </c>
      <c r="GW75">
        <v>1</v>
      </c>
      <c r="GX75">
        <f t="shared" si="92"/>
        <v>0</v>
      </c>
      <c r="HA75">
        <v>0</v>
      </c>
      <c r="HB75">
        <v>0</v>
      </c>
      <c r="HC75">
        <f t="shared" si="93"/>
        <v>0</v>
      </c>
      <c r="HE75" t="s">
        <v>57</v>
      </c>
      <c r="HF75" t="s">
        <v>57</v>
      </c>
      <c r="HM75" t="s">
        <v>3</v>
      </c>
      <c r="HN75" t="s">
        <v>3</v>
      </c>
      <c r="HO75" t="s">
        <v>3</v>
      </c>
      <c r="HP75" t="s">
        <v>3</v>
      </c>
      <c r="HQ75" t="s">
        <v>3</v>
      </c>
      <c r="IK75">
        <v>0</v>
      </c>
    </row>
    <row r="76" spans="1:245">
      <c r="A76">
        <v>17</v>
      </c>
      <c r="B76">
        <v>1</v>
      </c>
      <c r="C76">
        <f>ROW(SmtRes!A153)</f>
        <v>153</v>
      </c>
      <c r="D76">
        <f>ROW(EtalonRes!A154)</f>
        <v>154</v>
      </c>
      <c r="E76" t="s">
        <v>204</v>
      </c>
      <c r="F76" t="s">
        <v>205</v>
      </c>
      <c r="G76" t="s">
        <v>206</v>
      </c>
      <c r="H76" t="s">
        <v>98</v>
      </c>
      <c r="I76">
        <v>46</v>
      </c>
      <c r="J76">
        <v>0</v>
      </c>
      <c r="K76">
        <v>46</v>
      </c>
      <c r="O76">
        <f t="shared" si="60"/>
        <v>12059.83</v>
      </c>
      <c r="P76">
        <f t="shared" si="61"/>
        <v>0</v>
      </c>
      <c r="Q76">
        <f t="shared" si="62"/>
        <v>0</v>
      </c>
      <c r="R76">
        <f t="shared" si="63"/>
        <v>0</v>
      </c>
      <c r="S76">
        <f t="shared" si="64"/>
        <v>12059.83</v>
      </c>
      <c r="T76">
        <f t="shared" si="65"/>
        <v>0</v>
      </c>
      <c r="U76">
        <f t="shared" si="66"/>
        <v>52.9</v>
      </c>
      <c r="V76">
        <f t="shared" si="67"/>
        <v>0</v>
      </c>
      <c r="W76">
        <f t="shared" si="68"/>
        <v>0</v>
      </c>
      <c r="X76">
        <f t="shared" si="69"/>
        <v>11456.84</v>
      </c>
      <c r="Y76">
        <f t="shared" si="70"/>
        <v>6029.92</v>
      </c>
      <c r="AA76">
        <v>43077426</v>
      </c>
      <c r="AB76">
        <f t="shared" si="71"/>
        <v>9.17</v>
      </c>
      <c r="AC76">
        <f>ROUND(((ES76*0)),2)</f>
        <v>0</v>
      </c>
      <c r="AD76">
        <f>ROUND(((((ET76*1.15))-((EU76*1.15)))+AE76),2)</f>
        <v>0</v>
      </c>
      <c r="AE76">
        <f>ROUND(((EU76*1.15)),2)</f>
        <v>0</v>
      </c>
      <c r="AF76">
        <f>ROUND(((EV76*1.15)),2)</f>
        <v>9.17</v>
      </c>
      <c r="AG76">
        <f t="shared" si="72"/>
        <v>0</v>
      </c>
      <c r="AH76">
        <f>((EW76*1.15))</f>
        <v>1.1499999999999999</v>
      </c>
      <c r="AI76">
        <f>((EX76*1.15))</f>
        <v>0</v>
      </c>
      <c r="AJ76">
        <f t="shared" si="73"/>
        <v>0</v>
      </c>
      <c r="AK76">
        <v>8.76</v>
      </c>
      <c r="AL76">
        <v>0.79</v>
      </c>
      <c r="AM76">
        <v>0</v>
      </c>
      <c r="AN76">
        <v>0</v>
      </c>
      <c r="AO76">
        <v>7.97</v>
      </c>
      <c r="AP76">
        <v>0</v>
      </c>
      <c r="AQ76">
        <v>1</v>
      </c>
      <c r="AR76">
        <v>0</v>
      </c>
      <c r="AS76">
        <v>0</v>
      </c>
      <c r="AT76">
        <v>95</v>
      </c>
      <c r="AU76">
        <v>50</v>
      </c>
      <c r="AV76">
        <v>1</v>
      </c>
      <c r="AW76">
        <v>1</v>
      </c>
      <c r="AZ76">
        <v>1</v>
      </c>
      <c r="BA76">
        <v>28.59</v>
      </c>
      <c r="BB76">
        <v>1</v>
      </c>
      <c r="BC76">
        <v>11.57</v>
      </c>
      <c r="BD76" t="s">
        <v>3</v>
      </c>
      <c r="BE76" t="s">
        <v>3</v>
      </c>
      <c r="BF76" t="s">
        <v>3</v>
      </c>
      <c r="BG76" t="s">
        <v>3</v>
      </c>
      <c r="BH76">
        <v>0</v>
      </c>
      <c r="BI76">
        <v>2</v>
      </c>
      <c r="BJ76" t="s">
        <v>207</v>
      </c>
      <c r="BM76">
        <v>110004</v>
      </c>
      <c r="BN76">
        <v>0</v>
      </c>
      <c r="BO76" t="s">
        <v>205</v>
      </c>
      <c r="BP76">
        <v>1</v>
      </c>
      <c r="BQ76">
        <v>3</v>
      </c>
      <c r="BR76">
        <v>0</v>
      </c>
      <c r="BS76">
        <v>28.59</v>
      </c>
      <c r="BT76">
        <v>1</v>
      </c>
      <c r="BU76">
        <v>1</v>
      </c>
      <c r="BV76">
        <v>1</v>
      </c>
      <c r="BW76">
        <v>1</v>
      </c>
      <c r="BX76">
        <v>1</v>
      </c>
      <c r="BY76" t="s">
        <v>3</v>
      </c>
      <c r="BZ76">
        <v>95</v>
      </c>
      <c r="CA76">
        <v>53</v>
      </c>
      <c r="CB76" t="s">
        <v>3</v>
      </c>
      <c r="CE76">
        <v>0</v>
      </c>
      <c r="CF76">
        <v>0</v>
      </c>
      <c r="CG76">
        <v>0</v>
      </c>
      <c r="CM76">
        <v>0</v>
      </c>
      <c r="CN76" t="s">
        <v>564</v>
      </c>
      <c r="CO76">
        <v>0</v>
      </c>
      <c r="CP76">
        <f t="shared" si="74"/>
        <v>12059.83</v>
      </c>
      <c r="CQ76">
        <f t="shared" si="75"/>
        <v>0</v>
      </c>
      <c r="CR76">
        <f t="shared" si="76"/>
        <v>0</v>
      </c>
      <c r="CS76">
        <f t="shared" si="77"/>
        <v>0</v>
      </c>
      <c r="CT76">
        <f t="shared" si="78"/>
        <v>262.1703</v>
      </c>
      <c r="CU76">
        <f t="shared" si="79"/>
        <v>0</v>
      </c>
      <c r="CV76">
        <f t="shared" si="80"/>
        <v>1.1499999999999999</v>
      </c>
      <c r="CW76">
        <f t="shared" si="81"/>
        <v>0</v>
      </c>
      <c r="CX76">
        <f t="shared" si="82"/>
        <v>0</v>
      </c>
      <c r="CY76">
        <f t="shared" si="83"/>
        <v>11456.838500000002</v>
      </c>
      <c r="CZ76">
        <f t="shared" si="84"/>
        <v>6029.915</v>
      </c>
      <c r="DC76" t="s">
        <v>3</v>
      </c>
      <c r="DD76" t="s">
        <v>27</v>
      </c>
      <c r="DE76" t="s">
        <v>28</v>
      </c>
      <c r="DF76" t="s">
        <v>28</v>
      </c>
      <c r="DG76" t="s">
        <v>28</v>
      </c>
      <c r="DH76" t="s">
        <v>3</v>
      </c>
      <c r="DI76" t="s">
        <v>28</v>
      </c>
      <c r="DJ76" t="s">
        <v>28</v>
      </c>
      <c r="DK76" t="s">
        <v>3</v>
      </c>
      <c r="DL76" t="s">
        <v>29</v>
      </c>
      <c r="DM76" t="s">
        <v>30</v>
      </c>
      <c r="DN76">
        <v>0</v>
      </c>
      <c r="DO76">
        <v>0</v>
      </c>
      <c r="DP76">
        <v>1</v>
      </c>
      <c r="DQ76">
        <v>1</v>
      </c>
      <c r="DU76">
        <v>1013</v>
      </c>
      <c r="DV76" t="s">
        <v>98</v>
      </c>
      <c r="DW76" t="s">
        <v>98</v>
      </c>
      <c r="DX76">
        <v>1</v>
      </c>
      <c r="DZ76" t="s">
        <v>3</v>
      </c>
      <c r="EA76" t="s">
        <v>3</v>
      </c>
      <c r="EB76" t="s">
        <v>3</v>
      </c>
      <c r="EC76" t="s">
        <v>3</v>
      </c>
      <c r="EE76">
        <v>43005304</v>
      </c>
      <c r="EF76">
        <v>3</v>
      </c>
      <c r="EG76" t="s">
        <v>31</v>
      </c>
      <c r="EH76">
        <v>0</v>
      </c>
      <c r="EI76" t="s">
        <v>3</v>
      </c>
      <c r="EJ76">
        <v>2</v>
      </c>
      <c r="EK76">
        <v>110004</v>
      </c>
      <c r="EL76" t="s">
        <v>208</v>
      </c>
      <c r="EM76" t="s">
        <v>109</v>
      </c>
      <c r="EO76" t="s">
        <v>66</v>
      </c>
      <c r="EQ76">
        <v>0</v>
      </c>
      <c r="ER76">
        <v>8.76</v>
      </c>
      <c r="ES76">
        <v>0.79</v>
      </c>
      <c r="ET76">
        <v>0</v>
      </c>
      <c r="EU76">
        <v>0</v>
      </c>
      <c r="EV76">
        <v>7.97</v>
      </c>
      <c r="EW76">
        <v>1</v>
      </c>
      <c r="EX76">
        <v>0</v>
      </c>
      <c r="EY76">
        <v>0</v>
      </c>
      <c r="FQ76">
        <v>0</v>
      </c>
      <c r="FR76">
        <f t="shared" si="85"/>
        <v>0</v>
      </c>
      <c r="FS76">
        <v>0</v>
      </c>
      <c r="FX76">
        <v>95</v>
      </c>
      <c r="FY76">
        <v>50</v>
      </c>
      <c r="GA76" t="s">
        <v>3</v>
      </c>
      <c r="GD76">
        <v>1</v>
      </c>
      <c r="GF76">
        <v>614751310</v>
      </c>
      <c r="GG76">
        <v>2</v>
      </c>
      <c r="GH76">
        <v>1</v>
      </c>
      <c r="GI76">
        <v>2</v>
      </c>
      <c r="GJ76">
        <v>0</v>
      </c>
      <c r="GK76">
        <v>0</v>
      </c>
      <c r="GL76">
        <f t="shared" si="86"/>
        <v>0</v>
      </c>
      <c r="GM76">
        <f t="shared" si="87"/>
        <v>29546.59</v>
      </c>
      <c r="GN76">
        <f t="shared" si="88"/>
        <v>0</v>
      </c>
      <c r="GO76">
        <f t="shared" si="89"/>
        <v>29546.59</v>
      </c>
      <c r="GP76">
        <f t="shared" si="90"/>
        <v>0</v>
      </c>
      <c r="GR76">
        <v>0</v>
      </c>
      <c r="GS76">
        <v>3</v>
      </c>
      <c r="GT76">
        <v>0</v>
      </c>
      <c r="GU76" t="s">
        <v>3</v>
      </c>
      <c r="GV76">
        <f t="shared" si="91"/>
        <v>0</v>
      </c>
      <c r="GW76">
        <v>1</v>
      </c>
      <c r="GX76">
        <f t="shared" si="92"/>
        <v>0</v>
      </c>
      <c r="HA76">
        <v>0</v>
      </c>
      <c r="HB76">
        <v>0</v>
      </c>
      <c r="HC76">
        <f t="shared" si="93"/>
        <v>0</v>
      </c>
      <c r="HE76" t="s">
        <v>3</v>
      </c>
      <c r="HF76" t="s">
        <v>3</v>
      </c>
      <c r="HM76" t="s">
        <v>3</v>
      </c>
      <c r="HN76" t="s">
        <v>209</v>
      </c>
      <c r="HO76" t="s">
        <v>210</v>
      </c>
      <c r="HP76" t="s">
        <v>208</v>
      </c>
      <c r="HQ76" t="s">
        <v>208</v>
      </c>
      <c r="IK76">
        <v>0</v>
      </c>
    </row>
    <row r="77" spans="1:245">
      <c r="A77">
        <v>17</v>
      </c>
      <c r="B77">
        <v>1</v>
      </c>
      <c r="E77" t="s">
        <v>211</v>
      </c>
      <c r="F77" t="s">
        <v>50</v>
      </c>
      <c r="G77" t="s">
        <v>212</v>
      </c>
      <c r="H77" t="s">
        <v>72</v>
      </c>
      <c r="I77">
        <v>20</v>
      </c>
      <c r="J77">
        <v>0</v>
      </c>
      <c r="K77">
        <v>20</v>
      </c>
      <c r="O77">
        <f t="shared" si="60"/>
        <v>24000</v>
      </c>
      <c r="P77">
        <f t="shared" si="61"/>
        <v>24000</v>
      </c>
      <c r="Q77">
        <f t="shared" si="62"/>
        <v>0</v>
      </c>
      <c r="R77">
        <f t="shared" si="63"/>
        <v>0</v>
      </c>
      <c r="S77">
        <f t="shared" si="64"/>
        <v>0</v>
      </c>
      <c r="T77">
        <f t="shared" si="65"/>
        <v>0</v>
      </c>
      <c r="U77">
        <f t="shared" si="66"/>
        <v>0</v>
      </c>
      <c r="V77">
        <f t="shared" si="67"/>
        <v>0</v>
      </c>
      <c r="W77">
        <f t="shared" si="68"/>
        <v>0</v>
      </c>
      <c r="X77">
        <f t="shared" si="69"/>
        <v>0</v>
      </c>
      <c r="Y77">
        <f t="shared" si="70"/>
        <v>0</v>
      </c>
      <c r="AA77">
        <v>43077426</v>
      </c>
      <c r="AB77">
        <f t="shared" si="71"/>
        <v>1200</v>
      </c>
      <c r="AC77">
        <f>ROUND((ES77),2)</f>
        <v>1200</v>
      </c>
      <c r="AD77">
        <f>ROUND((((ET77)-(EU77))+AE77),2)</f>
        <v>0</v>
      </c>
      <c r="AE77">
        <f t="shared" ref="AE77:AF80" si="96">ROUND((EU77),2)</f>
        <v>0</v>
      </c>
      <c r="AF77">
        <f t="shared" si="96"/>
        <v>0</v>
      </c>
      <c r="AG77">
        <f t="shared" si="72"/>
        <v>0</v>
      </c>
      <c r="AH77">
        <f t="shared" ref="AH77:AI80" si="97">(EW77)</f>
        <v>0</v>
      </c>
      <c r="AI77">
        <f t="shared" si="97"/>
        <v>0</v>
      </c>
      <c r="AJ77">
        <f t="shared" si="73"/>
        <v>0</v>
      </c>
      <c r="AK77">
        <v>1200</v>
      </c>
      <c r="AL77">
        <v>1200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1</v>
      </c>
      <c r="AW77">
        <v>1</v>
      </c>
      <c r="AZ77">
        <v>1</v>
      </c>
      <c r="BA77">
        <v>1</v>
      </c>
      <c r="BB77">
        <v>1</v>
      </c>
      <c r="BC77">
        <v>1</v>
      </c>
      <c r="BD77" t="s">
        <v>3</v>
      </c>
      <c r="BE77" t="s">
        <v>3</v>
      </c>
      <c r="BF77" t="s">
        <v>3</v>
      </c>
      <c r="BG77" t="s">
        <v>3</v>
      </c>
      <c r="BH77">
        <v>3</v>
      </c>
      <c r="BI77">
        <v>1</v>
      </c>
      <c r="BJ77" t="s">
        <v>3</v>
      </c>
      <c r="BM77">
        <v>1100</v>
      </c>
      <c r="BN77">
        <v>0</v>
      </c>
      <c r="BO77" t="s">
        <v>3</v>
      </c>
      <c r="BP77">
        <v>0</v>
      </c>
      <c r="BQ77">
        <v>8</v>
      </c>
      <c r="BR77">
        <v>0</v>
      </c>
      <c r="BS77">
        <v>1</v>
      </c>
      <c r="BT77">
        <v>1</v>
      </c>
      <c r="BU77">
        <v>1</v>
      </c>
      <c r="BV77">
        <v>1</v>
      </c>
      <c r="BW77">
        <v>1</v>
      </c>
      <c r="BX77">
        <v>1</v>
      </c>
      <c r="BY77" t="s">
        <v>3</v>
      </c>
      <c r="BZ77">
        <v>0</v>
      </c>
      <c r="CA77">
        <v>0</v>
      </c>
      <c r="CB77" t="s">
        <v>3</v>
      </c>
      <c r="CE77">
        <v>0</v>
      </c>
      <c r="CF77">
        <v>0</v>
      </c>
      <c r="CG77">
        <v>0</v>
      </c>
      <c r="CM77">
        <v>0</v>
      </c>
      <c r="CN77" t="s">
        <v>3</v>
      </c>
      <c r="CO77">
        <v>0</v>
      </c>
      <c r="CP77">
        <f t="shared" si="74"/>
        <v>24000</v>
      </c>
      <c r="CQ77">
        <f t="shared" si="75"/>
        <v>1200</v>
      </c>
      <c r="CR77">
        <f t="shared" si="76"/>
        <v>0</v>
      </c>
      <c r="CS77">
        <f t="shared" si="77"/>
        <v>0</v>
      </c>
      <c r="CT77">
        <f t="shared" si="78"/>
        <v>0</v>
      </c>
      <c r="CU77">
        <f t="shared" si="79"/>
        <v>0</v>
      </c>
      <c r="CV77">
        <f t="shared" si="80"/>
        <v>0</v>
      </c>
      <c r="CW77">
        <f t="shared" si="81"/>
        <v>0</v>
      </c>
      <c r="CX77">
        <f t="shared" si="82"/>
        <v>0</v>
      </c>
      <c r="CY77">
        <f t="shared" si="83"/>
        <v>0</v>
      </c>
      <c r="CZ77">
        <f t="shared" si="84"/>
        <v>0</v>
      </c>
      <c r="DC77" t="s">
        <v>3</v>
      </c>
      <c r="DD77" t="s">
        <v>3</v>
      </c>
      <c r="DE77" t="s">
        <v>3</v>
      </c>
      <c r="DF77" t="s">
        <v>3</v>
      </c>
      <c r="DG77" t="s">
        <v>3</v>
      </c>
      <c r="DH77" t="s">
        <v>3</v>
      </c>
      <c r="DI77" t="s">
        <v>3</v>
      </c>
      <c r="DJ77" t="s">
        <v>3</v>
      </c>
      <c r="DK77" t="s">
        <v>3</v>
      </c>
      <c r="DL77" t="s">
        <v>3</v>
      </c>
      <c r="DM77" t="s">
        <v>3</v>
      </c>
      <c r="DN77">
        <v>0</v>
      </c>
      <c r="DO77">
        <v>0</v>
      </c>
      <c r="DP77">
        <v>1</v>
      </c>
      <c r="DQ77">
        <v>1</v>
      </c>
      <c r="DU77">
        <v>1010</v>
      </c>
      <c r="DV77" t="s">
        <v>72</v>
      </c>
      <c r="DW77" t="s">
        <v>72</v>
      </c>
      <c r="DX77">
        <v>1</v>
      </c>
      <c r="DZ77" t="s">
        <v>3</v>
      </c>
      <c r="EA77" t="s">
        <v>3</v>
      </c>
      <c r="EB77" t="s">
        <v>3</v>
      </c>
      <c r="EC77" t="s">
        <v>3</v>
      </c>
      <c r="EE77">
        <v>43005718</v>
      </c>
      <c r="EF77">
        <v>8</v>
      </c>
      <c r="EG77" t="s">
        <v>53</v>
      </c>
      <c r="EH77">
        <v>0</v>
      </c>
      <c r="EI77" t="s">
        <v>3</v>
      </c>
      <c r="EJ77">
        <v>1</v>
      </c>
      <c r="EK77">
        <v>1100</v>
      </c>
      <c r="EL77" t="s">
        <v>54</v>
      </c>
      <c r="EM77" t="s">
        <v>55</v>
      </c>
      <c r="EO77" t="s">
        <v>3</v>
      </c>
      <c r="EQ77">
        <v>0</v>
      </c>
      <c r="ER77">
        <v>1200</v>
      </c>
      <c r="ES77">
        <v>1200</v>
      </c>
      <c r="ET77">
        <v>0</v>
      </c>
      <c r="EU77">
        <v>0</v>
      </c>
      <c r="EV77">
        <v>0</v>
      </c>
      <c r="EW77">
        <v>0</v>
      </c>
      <c r="EX77">
        <v>0</v>
      </c>
      <c r="EY77">
        <v>0</v>
      </c>
      <c r="EZ77">
        <v>5</v>
      </c>
      <c r="FC77">
        <v>1</v>
      </c>
      <c r="FD77">
        <v>18</v>
      </c>
      <c r="FF77">
        <v>1440</v>
      </c>
      <c r="FQ77">
        <v>0</v>
      </c>
      <c r="FR77">
        <f t="shared" si="85"/>
        <v>0</v>
      </c>
      <c r="FS77">
        <v>0</v>
      </c>
      <c r="FX77">
        <v>0</v>
      </c>
      <c r="FY77">
        <v>0</v>
      </c>
      <c r="GA77" t="s">
        <v>213</v>
      </c>
      <c r="GD77">
        <v>1</v>
      </c>
      <c r="GF77">
        <v>-1062925762</v>
      </c>
      <c r="GG77">
        <v>2</v>
      </c>
      <c r="GH77">
        <v>3</v>
      </c>
      <c r="GI77">
        <v>-2</v>
      </c>
      <c r="GJ77">
        <v>0</v>
      </c>
      <c r="GK77">
        <v>0</v>
      </c>
      <c r="GL77">
        <f t="shared" si="86"/>
        <v>0</v>
      </c>
      <c r="GM77">
        <f t="shared" si="87"/>
        <v>24000</v>
      </c>
      <c r="GN77">
        <f t="shared" si="88"/>
        <v>24000</v>
      </c>
      <c r="GO77">
        <f t="shared" si="89"/>
        <v>0</v>
      </c>
      <c r="GP77">
        <f t="shared" si="90"/>
        <v>0</v>
      </c>
      <c r="GR77">
        <v>1</v>
      </c>
      <c r="GS77">
        <v>1</v>
      </c>
      <c r="GT77">
        <v>0</v>
      </c>
      <c r="GU77" t="s">
        <v>3</v>
      </c>
      <c r="GV77">
        <f t="shared" si="91"/>
        <v>0</v>
      </c>
      <c r="GW77">
        <v>1</v>
      </c>
      <c r="GX77">
        <f t="shared" si="92"/>
        <v>0</v>
      </c>
      <c r="HA77">
        <v>0</v>
      </c>
      <c r="HB77">
        <v>0</v>
      </c>
      <c r="HC77">
        <f t="shared" si="93"/>
        <v>0</v>
      </c>
      <c r="HE77" t="s">
        <v>57</v>
      </c>
      <c r="HF77" t="s">
        <v>57</v>
      </c>
      <c r="HM77" t="s">
        <v>3</v>
      </c>
      <c r="HN77" t="s">
        <v>3</v>
      </c>
      <c r="HO77" t="s">
        <v>3</v>
      </c>
      <c r="HP77" t="s">
        <v>3</v>
      </c>
      <c r="HQ77" t="s">
        <v>3</v>
      </c>
      <c r="IK77">
        <v>0</v>
      </c>
    </row>
    <row r="78" spans="1:245">
      <c r="A78">
        <v>17</v>
      </c>
      <c r="B78">
        <v>1</v>
      </c>
      <c r="E78" t="s">
        <v>214</v>
      </c>
      <c r="F78" t="s">
        <v>50</v>
      </c>
      <c r="G78" t="s">
        <v>215</v>
      </c>
      <c r="H78" t="s">
        <v>72</v>
      </c>
      <c r="I78">
        <v>3</v>
      </c>
      <c r="J78">
        <v>0</v>
      </c>
      <c r="K78">
        <v>3</v>
      </c>
      <c r="O78">
        <f t="shared" si="60"/>
        <v>860.01</v>
      </c>
      <c r="P78">
        <f t="shared" si="61"/>
        <v>860.01</v>
      </c>
      <c r="Q78">
        <f t="shared" si="62"/>
        <v>0</v>
      </c>
      <c r="R78">
        <f t="shared" si="63"/>
        <v>0</v>
      </c>
      <c r="S78">
        <f t="shared" si="64"/>
        <v>0</v>
      </c>
      <c r="T78">
        <f t="shared" si="65"/>
        <v>0</v>
      </c>
      <c r="U78">
        <f t="shared" si="66"/>
        <v>0</v>
      </c>
      <c r="V78">
        <f t="shared" si="67"/>
        <v>0</v>
      </c>
      <c r="W78">
        <f t="shared" si="68"/>
        <v>0</v>
      </c>
      <c r="X78">
        <f t="shared" si="69"/>
        <v>0</v>
      </c>
      <c r="Y78">
        <f t="shared" si="70"/>
        <v>0</v>
      </c>
      <c r="AA78">
        <v>43077426</v>
      </c>
      <c r="AB78">
        <f t="shared" si="71"/>
        <v>286.67</v>
      </c>
      <c r="AC78">
        <f>ROUND((ES78),2)</f>
        <v>286.67</v>
      </c>
      <c r="AD78">
        <f>ROUND((((ET78)-(EU78))+AE78),2)</f>
        <v>0</v>
      </c>
      <c r="AE78">
        <f t="shared" si="96"/>
        <v>0</v>
      </c>
      <c r="AF78">
        <f t="shared" si="96"/>
        <v>0</v>
      </c>
      <c r="AG78">
        <f t="shared" si="72"/>
        <v>0</v>
      </c>
      <c r="AH78">
        <f t="shared" si="97"/>
        <v>0</v>
      </c>
      <c r="AI78">
        <f t="shared" si="97"/>
        <v>0</v>
      </c>
      <c r="AJ78">
        <f t="shared" si="73"/>
        <v>0</v>
      </c>
      <c r="AK78">
        <v>286.67</v>
      </c>
      <c r="AL78">
        <v>286.67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1</v>
      </c>
      <c r="AW78">
        <v>1</v>
      </c>
      <c r="AZ78">
        <v>1</v>
      </c>
      <c r="BA78">
        <v>1</v>
      </c>
      <c r="BB78">
        <v>1</v>
      </c>
      <c r="BC78">
        <v>1</v>
      </c>
      <c r="BD78" t="s">
        <v>3</v>
      </c>
      <c r="BE78" t="s">
        <v>3</v>
      </c>
      <c r="BF78" t="s">
        <v>3</v>
      </c>
      <c r="BG78" t="s">
        <v>3</v>
      </c>
      <c r="BH78">
        <v>3</v>
      </c>
      <c r="BI78">
        <v>1</v>
      </c>
      <c r="BJ78" t="s">
        <v>3</v>
      </c>
      <c r="BM78">
        <v>1100</v>
      </c>
      <c r="BN78">
        <v>0</v>
      </c>
      <c r="BO78" t="s">
        <v>3</v>
      </c>
      <c r="BP78">
        <v>0</v>
      </c>
      <c r="BQ78">
        <v>8</v>
      </c>
      <c r="BR78">
        <v>0</v>
      </c>
      <c r="BS78">
        <v>1</v>
      </c>
      <c r="BT78">
        <v>1</v>
      </c>
      <c r="BU78">
        <v>1</v>
      </c>
      <c r="BV78">
        <v>1</v>
      </c>
      <c r="BW78">
        <v>1</v>
      </c>
      <c r="BX78">
        <v>1</v>
      </c>
      <c r="BY78" t="s">
        <v>3</v>
      </c>
      <c r="BZ78">
        <v>0</v>
      </c>
      <c r="CA78">
        <v>0</v>
      </c>
      <c r="CB78" t="s">
        <v>3</v>
      </c>
      <c r="CE78">
        <v>0</v>
      </c>
      <c r="CF78">
        <v>0</v>
      </c>
      <c r="CG78">
        <v>0</v>
      </c>
      <c r="CM78">
        <v>0</v>
      </c>
      <c r="CN78" t="s">
        <v>3</v>
      </c>
      <c r="CO78">
        <v>0</v>
      </c>
      <c r="CP78">
        <f t="shared" si="74"/>
        <v>860.01</v>
      </c>
      <c r="CQ78">
        <f t="shared" si="75"/>
        <v>286.67</v>
      </c>
      <c r="CR78">
        <f t="shared" si="76"/>
        <v>0</v>
      </c>
      <c r="CS78">
        <f t="shared" si="77"/>
        <v>0</v>
      </c>
      <c r="CT78">
        <f t="shared" si="78"/>
        <v>0</v>
      </c>
      <c r="CU78">
        <f t="shared" si="79"/>
        <v>0</v>
      </c>
      <c r="CV78">
        <f t="shared" si="80"/>
        <v>0</v>
      </c>
      <c r="CW78">
        <f t="shared" si="81"/>
        <v>0</v>
      </c>
      <c r="CX78">
        <f t="shared" si="82"/>
        <v>0</v>
      </c>
      <c r="CY78">
        <f t="shared" si="83"/>
        <v>0</v>
      </c>
      <c r="CZ78">
        <f t="shared" si="84"/>
        <v>0</v>
      </c>
      <c r="DC78" t="s">
        <v>3</v>
      </c>
      <c r="DD78" t="s">
        <v>3</v>
      </c>
      <c r="DE78" t="s">
        <v>3</v>
      </c>
      <c r="DF78" t="s">
        <v>3</v>
      </c>
      <c r="DG78" t="s">
        <v>3</v>
      </c>
      <c r="DH78" t="s">
        <v>3</v>
      </c>
      <c r="DI78" t="s">
        <v>3</v>
      </c>
      <c r="DJ78" t="s">
        <v>3</v>
      </c>
      <c r="DK78" t="s">
        <v>3</v>
      </c>
      <c r="DL78" t="s">
        <v>3</v>
      </c>
      <c r="DM78" t="s">
        <v>3</v>
      </c>
      <c r="DN78">
        <v>0</v>
      </c>
      <c r="DO78">
        <v>0</v>
      </c>
      <c r="DP78">
        <v>1</v>
      </c>
      <c r="DQ78">
        <v>1</v>
      </c>
      <c r="DU78">
        <v>1010</v>
      </c>
      <c r="DV78" t="s">
        <v>72</v>
      </c>
      <c r="DW78" t="s">
        <v>72</v>
      </c>
      <c r="DX78">
        <v>1</v>
      </c>
      <c r="DZ78" t="s">
        <v>3</v>
      </c>
      <c r="EA78" t="s">
        <v>3</v>
      </c>
      <c r="EB78" t="s">
        <v>3</v>
      </c>
      <c r="EC78" t="s">
        <v>3</v>
      </c>
      <c r="EE78">
        <v>43005718</v>
      </c>
      <c r="EF78">
        <v>8</v>
      </c>
      <c r="EG78" t="s">
        <v>53</v>
      </c>
      <c r="EH78">
        <v>0</v>
      </c>
      <c r="EI78" t="s">
        <v>3</v>
      </c>
      <c r="EJ78">
        <v>1</v>
      </c>
      <c r="EK78">
        <v>1100</v>
      </c>
      <c r="EL78" t="s">
        <v>54</v>
      </c>
      <c r="EM78" t="s">
        <v>55</v>
      </c>
      <c r="EO78" t="s">
        <v>3</v>
      </c>
      <c r="EQ78">
        <v>0</v>
      </c>
      <c r="ER78">
        <v>286.67</v>
      </c>
      <c r="ES78">
        <v>286.67</v>
      </c>
      <c r="ET78">
        <v>0</v>
      </c>
      <c r="EU78">
        <v>0</v>
      </c>
      <c r="EV78">
        <v>0</v>
      </c>
      <c r="EW78">
        <v>0</v>
      </c>
      <c r="EX78">
        <v>0</v>
      </c>
      <c r="EY78">
        <v>0</v>
      </c>
      <c r="EZ78">
        <v>5</v>
      </c>
      <c r="FC78">
        <v>1</v>
      </c>
      <c r="FD78">
        <v>18</v>
      </c>
      <c r="FF78">
        <v>344</v>
      </c>
      <c r="FQ78">
        <v>0</v>
      </c>
      <c r="FR78">
        <f t="shared" si="85"/>
        <v>0</v>
      </c>
      <c r="FS78">
        <v>0</v>
      </c>
      <c r="FX78">
        <v>0</v>
      </c>
      <c r="FY78">
        <v>0</v>
      </c>
      <c r="GA78" t="s">
        <v>216</v>
      </c>
      <c r="GD78">
        <v>1</v>
      </c>
      <c r="GF78">
        <v>676852767</v>
      </c>
      <c r="GG78">
        <v>2</v>
      </c>
      <c r="GH78">
        <v>3</v>
      </c>
      <c r="GI78">
        <v>-2</v>
      </c>
      <c r="GJ78">
        <v>0</v>
      </c>
      <c r="GK78">
        <v>0</v>
      </c>
      <c r="GL78">
        <f t="shared" si="86"/>
        <v>0</v>
      </c>
      <c r="GM78">
        <f t="shared" si="87"/>
        <v>860.01</v>
      </c>
      <c r="GN78">
        <f t="shared" si="88"/>
        <v>860.01</v>
      </c>
      <c r="GO78">
        <f t="shared" si="89"/>
        <v>0</v>
      </c>
      <c r="GP78">
        <f t="shared" si="90"/>
        <v>0</v>
      </c>
      <c r="GR78">
        <v>1</v>
      </c>
      <c r="GS78">
        <v>1</v>
      </c>
      <c r="GT78">
        <v>0</v>
      </c>
      <c r="GU78" t="s">
        <v>3</v>
      </c>
      <c r="GV78">
        <f t="shared" si="91"/>
        <v>0</v>
      </c>
      <c r="GW78">
        <v>1</v>
      </c>
      <c r="GX78">
        <f t="shared" si="92"/>
        <v>0</v>
      </c>
      <c r="HA78">
        <v>0</v>
      </c>
      <c r="HB78">
        <v>0</v>
      </c>
      <c r="HC78">
        <f t="shared" si="93"/>
        <v>0</v>
      </c>
      <c r="HE78" t="s">
        <v>57</v>
      </c>
      <c r="HF78" t="s">
        <v>57</v>
      </c>
      <c r="HM78" t="s">
        <v>3</v>
      </c>
      <c r="HN78" t="s">
        <v>3</v>
      </c>
      <c r="HO78" t="s">
        <v>3</v>
      </c>
      <c r="HP78" t="s">
        <v>3</v>
      </c>
      <c r="HQ78" t="s">
        <v>3</v>
      </c>
      <c r="IK78">
        <v>0</v>
      </c>
    </row>
    <row r="79" spans="1:245">
      <c r="A79">
        <v>17</v>
      </c>
      <c r="B79">
        <v>1</v>
      </c>
      <c r="E79" t="s">
        <v>217</v>
      </c>
      <c r="F79" t="s">
        <v>50</v>
      </c>
      <c r="G79" t="s">
        <v>218</v>
      </c>
      <c r="H79" t="s">
        <v>72</v>
      </c>
      <c r="I79">
        <v>23</v>
      </c>
      <c r="J79">
        <v>0</v>
      </c>
      <c r="K79">
        <v>23</v>
      </c>
      <c r="O79">
        <f t="shared" si="60"/>
        <v>12458.41</v>
      </c>
      <c r="P79">
        <f t="shared" si="61"/>
        <v>12458.41</v>
      </c>
      <c r="Q79">
        <f t="shared" si="62"/>
        <v>0</v>
      </c>
      <c r="R79">
        <f t="shared" si="63"/>
        <v>0</v>
      </c>
      <c r="S79">
        <f t="shared" si="64"/>
        <v>0</v>
      </c>
      <c r="T79">
        <f t="shared" si="65"/>
        <v>0</v>
      </c>
      <c r="U79">
        <f t="shared" si="66"/>
        <v>0</v>
      </c>
      <c r="V79">
        <f t="shared" si="67"/>
        <v>0</v>
      </c>
      <c r="W79">
        <f t="shared" si="68"/>
        <v>0</v>
      </c>
      <c r="X79">
        <f t="shared" si="69"/>
        <v>0</v>
      </c>
      <c r="Y79">
        <f t="shared" si="70"/>
        <v>0</v>
      </c>
      <c r="AA79">
        <v>43077426</v>
      </c>
      <c r="AB79">
        <f t="shared" si="71"/>
        <v>541.66999999999996</v>
      </c>
      <c r="AC79">
        <f>ROUND((ES79),2)</f>
        <v>541.66999999999996</v>
      </c>
      <c r="AD79">
        <f>ROUND((((ET79)-(EU79))+AE79),2)</f>
        <v>0</v>
      </c>
      <c r="AE79">
        <f t="shared" si="96"/>
        <v>0</v>
      </c>
      <c r="AF79">
        <f t="shared" si="96"/>
        <v>0</v>
      </c>
      <c r="AG79">
        <f t="shared" si="72"/>
        <v>0</v>
      </c>
      <c r="AH79">
        <f t="shared" si="97"/>
        <v>0</v>
      </c>
      <c r="AI79">
        <f t="shared" si="97"/>
        <v>0</v>
      </c>
      <c r="AJ79">
        <f t="shared" si="73"/>
        <v>0</v>
      </c>
      <c r="AK79">
        <v>541.66999999999996</v>
      </c>
      <c r="AL79">
        <v>541.66999999999996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1</v>
      </c>
      <c r="AW79">
        <v>1</v>
      </c>
      <c r="AZ79">
        <v>1</v>
      </c>
      <c r="BA79">
        <v>1</v>
      </c>
      <c r="BB79">
        <v>1</v>
      </c>
      <c r="BC79">
        <v>1</v>
      </c>
      <c r="BD79" t="s">
        <v>3</v>
      </c>
      <c r="BE79" t="s">
        <v>3</v>
      </c>
      <c r="BF79" t="s">
        <v>3</v>
      </c>
      <c r="BG79" t="s">
        <v>3</v>
      </c>
      <c r="BH79">
        <v>3</v>
      </c>
      <c r="BI79">
        <v>1</v>
      </c>
      <c r="BJ79" t="s">
        <v>3</v>
      </c>
      <c r="BM79">
        <v>1100</v>
      </c>
      <c r="BN79">
        <v>0</v>
      </c>
      <c r="BO79" t="s">
        <v>3</v>
      </c>
      <c r="BP79">
        <v>0</v>
      </c>
      <c r="BQ79">
        <v>8</v>
      </c>
      <c r="BR79">
        <v>0</v>
      </c>
      <c r="BS79">
        <v>1</v>
      </c>
      <c r="BT79">
        <v>1</v>
      </c>
      <c r="BU79">
        <v>1</v>
      </c>
      <c r="BV79">
        <v>1</v>
      </c>
      <c r="BW79">
        <v>1</v>
      </c>
      <c r="BX79">
        <v>1</v>
      </c>
      <c r="BY79" t="s">
        <v>3</v>
      </c>
      <c r="BZ79">
        <v>0</v>
      </c>
      <c r="CA79">
        <v>0</v>
      </c>
      <c r="CB79" t="s">
        <v>3</v>
      </c>
      <c r="CE79">
        <v>0</v>
      </c>
      <c r="CF79">
        <v>0</v>
      </c>
      <c r="CG79">
        <v>0</v>
      </c>
      <c r="CM79">
        <v>0</v>
      </c>
      <c r="CN79" t="s">
        <v>3</v>
      </c>
      <c r="CO79">
        <v>0</v>
      </c>
      <c r="CP79">
        <f t="shared" si="74"/>
        <v>12458.41</v>
      </c>
      <c r="CQ79">
        <f t="shared" si="75"/>
        <v>541.66999999999996</v>
      </c>
      <c r="CR79">
        <f t="shared" si="76"/>
        <v>0</v>
      </c>
      <c r="CS79">
        <f t="shared" si="77"/>
        <v>0</v>
      </c>
      <c r="CT79">
        <f t="shared" si="78"/>
        <v>0</v>
      </c>
      <c r="CU79">
        <f t="shared" si="79"/>
        <v>0</v>
      </c>
      <c r="CV79">
        <f t="shared" si="80"/>
        <v>0</v>
      </c>
      <c r="CW79">
        <f t="shared" si="81"/>
        <v>0</v>
      </c>
      <c r="CX79">
        <f t="shared" si="82"/>
        <v>0</v>
      </c>
      <c r="CY79">
        <f t="shared" si="83"/>
        <v>0</v>
      </c>
      <c r="CZ79">
        <f t="shared" si="84"/>
        <v>0</v>
      </c>
      <c r="DC79" t="s">
        <v>3</v>
      </c>
      <c r="DD79" t="s">
        <v>3</v>
      </c>
      <c r="DE79" t="s">
        <v>3</v>
      </c>
      <c r="DF79" t="s">
        <v>3</v>
      </c>
      <c r="DG79" t="s">
        <v>3</v>
      </c>
      <c r="DH79" t="s">
        <v>3</v>
      </c>
      <c r="DI79" t="s">
        <v>3</v>
      </c>
      <c r="DJ79" t="s">
        <v>3</v>
      </c>
      <c r="DK79" t="s">
        <v>3</v>
      </c>
      <c r="DL79" t="s">
        <v>3</v>
      </c>
      <c r="DM79" t="s">
        <v>3</v>
      </c>
      <c r="DN79">
        <v>0</v>
      </c>
      <c r="DO79">
        <v>0</v>
      </c>
      <c r="DP79">
        <v>1</v>
      </c>
      <c r="DQ79">
        <v>1</v>
      </c>
      <c r="DU79">
        <v>1010</v>
      </c>
      <c r="DV79" t="s">
        <v>72</v>
      </c>
      <c r="DW79" t="s">
        <v>72</v>
      </c>
      <c r="DX79">
        <v>1</v>
      </c>
      <c r="DZ79" t="s">
        <v>3</v>
      </c>
      <c r="EA79" t="s">
        <v>3</v>
      </c>
      <c r="EB79" t="s">
        <v>3</v>
      </c>
      <c r="EC79" t="s">
        <v>3</v>
      </c>
      <c r="EE79">
        <v>43005718</v>
      </c>
      <c r="EF79">
        <v>8</v>
      </c>
      <c r="EG79" t="s">
        <v>53</v>
      </c>
      <c r="EH79">
        <v>0</v>
      </c>
      <c r="EI79" t="s">
        <v>3</v>
      </c>
      <c r="EJ79">
        <v>1</v>
      </c>
      <c r="EK79">
        <v>1100</v>
      </c>
      <c r="EL79" t="s">
        <v>54</v>
      </c>
      <c r="EM79" t="s">
        <v>55</v>
      </c>
      <c r="EO79" t="s">
        <v>3</v>
      </c>
      <c r="EQ79">
        <v>0</v>
      </c>
      <c r="ER79">
        <v>541.66999999999996</v>
      </c>
      <c r="ES79">
        <v>541.66999999999996</v>
      </c>
      <c r="ET79">
        <v>0</v>
      </c>
      <c r="EU79">
        <v>0</v>
      </c>
      <c r="EV79">
        <v>0</v>
      </c>
      <c r="EW79">
        <v>0</v>
      </c>
      <c r="EX79">
        <v>0</v>
      </c>
      <c r="EY79">
        <v>0</v>
      </c>
      <c r="EZ79">
        <v>5</v>
      </c>
      <c r="FC79">
        <v>1</v>
      </c>
      <c r="FD79">
        <v>18</v>
      </c>
      <c r="FF79">
        <v>650</v>
      </c>
      <c r="FQ79">
        <v>0</v>
      </c>
      <c r="FR79">
        <f t="shared" si="85"/>
        <v>0</v>
      </c>
      <c r="FS79">
        <v>0</v>
      </c>
      <c r="FX79">
        <v>0</v>
      </c>
      <c r="FY79">
        <v>0</v>
      </c>
      <c r="GA79" t="s">
        <v>219</v>
      </c>
      <c r="GD79">
        <v>1</v>
      </c>
      <c r="GF79">
        <v>1146944211</v>
      </c>
      <c r="GG79">
        <v>2</v>
      </c>
      <c r="GH79">
        <v>3</v>
      </c>
      <c r="GI79">
        <v>-2</v>
      </c>
      <c r="GJ79">
        <v>0</v>
      </c>
      <c r="GK79">
        <v>0</v>
      </c>
      <c r="GL79">
        <f t="shared" si="86"/>
        <v>0</v>
      </c>
      <c r="GM79">
        <f t="shared" si="87"/>
        <v>12458.41</v>
      </c>
      <c r="GN79">
        <f t="shared" si="88"/>
        <v>12458.41</v>
      </c>
      <c r="GO79">
        <f t="shared" si="89"/>
        <v>0</v>
      </c>
      <c r="GP79">
        <f t="shared" si="90"/>
        <v>0</v>
      </c>
      <c r="GR79">
        <v>1</v>
      </c>
      <c r="GS79">
        <v>1</v>
      </c>
      <c r="GT79">
        <v>0</v>
      </c>
      <c r="GU79" t="s">
        <v>3</v>
      </c>
      <c r="GV79">
        <f t="shared" si="91"/>
        <v>0</v>
      </c>
      <c r="GW79">
        <v>1</v>
      </c>
      <c r="GX79">
        <f t="shared" si="92"/>
        <v>0</v>
      </c>
      <c r="HA79">
        <v>0</v>
      </c>
      <c r="HB79">
        <v>0</v>
      </c>
      <c r="HC79">
        <f t="shared" si="93"/>
        <v>0</v>
      </c>
      <c r="HE79" t="s">
        <v>57</v>
      </c>
      <c r="HF79" t="s">
        <v>57</v>
      </c>
      <c r="HM79" t="s">
        <v>3</v>
      </c>
      <c r="HN79" t="s">
        <v>3</v>
      </c>
      <c r="HO79" t="s">
        <v>3</v>
      </c>
      <c r="HP79" t="s">
        <v>3</v>
      </c>
      <c r="HQ79" t="s">
        <v>3</v>
      </c>
      <c r="IK79">
        <v>0</v>
      </c>
    </row>
    <row r="80" spans="1:245">
      <c r="A80">
        <v>17</v>
      </c>
      <c r="B80">
        <v>1</v>
      </c>
      <c r="E80" t="s">
        <v>220</v>
      </c>
      <c r="F80" t="s">
        <v>50</v>
      </c>
      <c r="G80" t="s">
        <v>221</v>
      </c>
      <c r="H80" t="s">
        <v>72</v>
      </c>
      <c r="I80">
        <v>24</v>
      </c>
      <c r="J80">
        <v>0</v>
      </c>
      <c r="K80">
        <v>24</v>
      </c>
      <c r="O80">
        <f t="shared" si="60"/>
        <v>812.16</v>
      </c>
      <c r="P80">
        <f t="shared" si="61"/>
        <v>812.16</v>
      </c>
      <c r="Q80">
        <f t="shared" si="62"/>
        <v>0</v>
      </c>
      <c r="R80">
        <f t="shared" si="63"/>
        <v>0</v>
      </c>
      <c r="S80">
        <f t="shared" si="64"/>
        <v>0</v>
      </c>
      <c r="T80">
        <f t="shared" si="65"/>
        <v>0</v>
      </c>
      <c r="U80">
        <f t="shared" si="66"/>
        <v>0</v>
      </c>
      <c r="V80">
        <f t="shared" si="67"/>
        <v>0</v>
      </c>
      <c r="W80">
        <f t="shared" si="68"/>
        <v>0</v>
      </c>
      <c r="X80">
        <f t="shared" si="69"/>
        <v>0</v>
      </c>
      <c r="Y80">
        <f t="shared" si="70"/>
        <v>0</v>
      </c>
      <c r="AA80">
        <v>43077426</v>
      </c>
      <c r="AB80">
        <f t="shared" si="71"/>
        <v>33.840000000000003</v>
      </c>
      <c r="AC80">
        <f>ROUND((ES80),2)</f>
        <v>33.840000000000003</v>
      </c>
      <c r="AD80">
        <f>ROUND((((ET80)-(EU80))+AE80),2)</f>
        <v>0</v>
      </c>
      <c r="AE80">
        <f t="shared" si="96"/>
        <v>0</v>
      </c>
      <c r="AF80">
        <f t="shared" si="96"/>
        <v>0</v>
      </c>
      <c r="AG80">
        <f t="shared" si="72"/>
        <v>0</v>
      </c>
      <c r="AH80">
        <f t="shared" si="97"/>
        <v>0</v>
      </c>
      <c r="AI80">
        <f t="shared" si="97"/>
        <v>0</v>
      </c>
      <c r="AJ80">
        <f t="shared" si="73"/>
        <v>0</v>
      </c>
      <c r="AK80">
        <v>33.840000000000003</v>
      </c>
      <c r="AL80">
        <v>33.840000000000003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1</v>
      </c>
      <c r="AW80">
        <v>1</v>
      </c>
      <c r="AZ80">
        <v>1</v>
      </c>
      <c r="BA80">
        <v>1</v>
      </c>
      <c r="BB80">
        <v>1</v>
      </c>
      <c r="BC80">
        <v>1</v>
      </c>
      <c r="BD80" t="s">
        <v>3</v>
      </c>
      <c r="BE80" t="s">
        <v>3</v>
      </c>
      <c r="BF80" t="s">
        <v>3</v>
      </c>
      <c r="BG80" t="s">
        <v>3</v>
      </c>
      <c r="BH80">
        <v>3</v>
      </c>
      <c r="BI80">
        <v>1</v>
      </c>
      <c r="BJ80" t="s">
        <v>3</v>
      </c>
      <c r="BM80">
        <v>1100</v>
      </c>
      <c r="BN80">
        <v>0</v>
      </c>
      <c r="BO80" t="s">
        <v>3</v>
      </c>
      <c r="BP80">
        <v>0</v>
      </c>
      <c r="BQ80">
        <v>8</v>
      </c>
      <c r="BR80">
        <v>0</v>
      </c>
      <c r="BS80">
        <v>1</v>
      </c>
      <c r="BT80">
        <v>1</v>
      </c>
      <c r="BU80">
        <v>1</v>
      </c>
      <c r="BV80">
        <v>1</v>
      </c>
      <c r="BW80">
        <v>1</v>
      </c>
      <c r="BX80">
        <v>1</v>
      </c>
      <c r="BY80" t="s">
        <v>3</v>
      </c>
      <c r="BZ80">
        <v>0</v>
      </c>
      <c r="CA80">
        <v>0</v>
      </c>
      <c r="CB80" t="s">
        <v>3</v>
      </c>
      <c r="CE80">
        <v>0</v>
      </c>
      <c r="CF80">
        <v>0</v>
      </c>
      <c r="CG80">
        <v>0</v>
      </c>
      <c r="CM80">
        <v>0</v>
      </c>
      <c r="CN80" t="s">
        <v>3</v>
      </c>
      <c r="CO80">
        <v>0</v>
      </c>
      <c r="CP80">
        <f t="shared" si="74"/>
        <v>812.16</v>
      </c>
      <c r="CQ80">
        <f t="shared" si="75"/>
        <v>33.840000000000003</v>
      </c>
      <c r="CR80">
        <f t="shared" si="76"/>
        <v>0</v>
      </c>
      <c r="CS80">
        <f t="shared" si="77"/>
        <v>0</v>
      </c>
      <c r="CT80">
        <f t="shared" si="78"/>
        <v>0</v>
      </c>
      <c r="CU80">
        <f t="shared" si="79"/>
        <v>0</v>
      </c>
      <c r="CV80">
        <f t="shared" si="80"/>
        <v>0</v>
      </c>
      <c r="CW80">
        <f t="shared" si="81"/>
        <v>0</v>
      </c>
      <c r="CX80">
        <f t="shared" si="82"/>
        <v>0</v>
      </c>
      <c r="CY80">
        <f t="shared" si="83"/>
        <v>0</v>
      </c>
      <c r="CZ80">
        <f t="shared" si="84"/>
        <v>0</v>
      </c>
      <c r="DC80" t="s">
        <v>3</v>
      </c>
      <c r="DD80" t="s">
        <v>3</v>
      </c>
      <c r="DE80" t="s">
        <v>3</v>
      </c>
      <c r="DF80" t="s">
        <v>3</v>
      </c>
      <c r="DG80" t="s">
        <v>3</v>
      </c>
      <c r="DH80" t="s">
        <v>3</v>
      </c>
      <c r="DI80" t="s">
        <v>3</v>
      </c>
      <c r="DJ80" t="s">
        <v>3</v>
      </c>
      <c r="DK80" t="s">
        <v>3</v>
      </c>
      <c r="DL80" t="s">
        <v>3</v>
      </c>
      <c r="DM80" t="s">
        <v>3</v>
      </c>
      <c r="DN80">
        <v>0</v>
      </c>
      <c r="DO80">
        <v>0</v>
      </c>
      <c r="DP80">
        <v>1</v>
      </c>
      <c r="DQ80">
        <v>1</v>
      </c>
      <c r="DU80">
        <v>1010</v>
      </c>
      <c r="DV80" t="s">
        <v>72</v>
      </c>
      <c r="DW80" t="s">
        <v>72</v>
      </c>
      <c r="DX80">
        <v>1</v>
      </c>
      <c r="DZ80" t="s">
        <v>3</v>
      </c>
      <c r="EA80" t="s">
        <v>3</v>
      </c>
      <c r="EB80" t="s">
        <v>3</v>
      </c>
      <c r="EC80" t="s">
        <v>3</v>
      </c>
      <c r="EE80">
        <v>43005718</v>
      </c>
      <c r="EF80">
        <v>8</v>
      </c>
      <c r="EG80" t="s">
        <v>53</v>
      </c>
      <c r="EH80">
        <v>0</v>
      </c>
      <c r="EI80" t="s">
        <v>3</v>
      </c>
      <c r="EJ80">
        <v>1</v>
      </c>
      <c r="EK80">
        <v>1100</v>
      </c>
      <c r="EL80" t="s">
        <v>54</v>
      </c>
      <c r="EM80" t="s">
        <v>55</v>
      </c>
      <c r="EO80" t="s">
        <v>3</v>
      </c>
      <c r="EQ80">
        <v>0</v>
      </c>
      <c r="ER80">
        <v>33.840000000000003</v>
      </c>
      <c r="ES80">
        <v>33.840000000000003</v>
      </c>
      <c r="ET80">
        <v>0</v>
      </c>
      <c r="EU80">
        <v>0</v>
      </c>
      <c r="EV80">
        <v>0</v>
      </c>
      <c r="EW80">
        <v>0</v>
      </c>
      <c r="EX80">
        <v>0</v>
      </c>
      <c r="EY80">
        <v>0</v>
      </c>
      <c r="EZ80">
        <v>5</v>
      </c>
      <c r="FC80">
        <v>1</v>
      </c>
      <c r="FD80">
        <v>18</v>
      </c>
      <c r="FF80">
        <v>40.61</v>
      </c>
      <c r="FQ80">
        <v>0</v>
      </c>
      <c r="FR80">
        <f t="shared" si="85"/>
        <v>0</v>
      </c>
      <c r="FS80">
        <v>0</v>
      </c>
      <c r="FX80">
        <v>0</v>
      </c>
      <c r="FY80">
        <v>0</v>
      </c>
      <c r="GA80" t="s">
        <v>222</v>
      </c>
      <c r="GD80">
        <v>1</v>
      </c>
      <c r="GF80">
        <v>-960095862</v>
      </c>
      <c r="GG80">
        <v>2</v>
      </c>
      <c r="GH80">
        <v>3</v>
      </c>
      <c r="GI80">
        <v>-2</v>
      </c>
      <c r="GJ80">
        <v>0</v>
      </c>
      <c r="GK80">
        <v>0</v>
      </c>
      <c r="GL80">
        <f t="shared" si="86"/>
        <v>0</v>
      </c>
      <c r="GM80">
        <f t="shared" si="87"/>
        <v>812.16</v>
      </c>
      <c r="GN80">
        <f t="shared" si="88"/>
        <v>812.16</v>
      </c>
      <c r="GO80">
        <f t="shared" si="89"/>
        <v>0</v>
      </c>
      <c r="GP80">
        <f t="shared" si="90"/>
        <v>0</v>
      </c>
      <c r="GR80">
        <v>1</v>
      </c>
      <c r="GS80">
        <v>1</v>
      </c>
      <c r="GT80">
        <v>0</v>
      </c>
      <c r="GU80" t="s">
        <v>3</v>
      </c>
      <c r="GV80">
        <f t="shared" si="91"/>
        <v>0</v>
      </c>
      <c r="GW80">
        <v>1</v>
      </c>
      <c r="GX80">
        <f t="shared" si="92"/>
        <v>0</v>
      </c>
      <c r="HA80">
        <v>0</v>
      </c>
      <c r="HB80">
        <v>0</v>
      </c>
      <c r="HC80">
        <f t="shared" si="93"/>
        <v>0</v>
      </c>
      <c r="HE80" t="s">
        <v>57</v>
      </c>
      <c r="HF80" t="s">
        <v>57</v>
      </c>
      <c r="HM80" t="s">
        <v>3</v>
      </c>
      <c r="HN80" t="s">
        <v>3</v>
      </c>
      <c r="HO80" t="s">
        <v>3</v>
      </c>
      <c r="HP80" t="s">
        <v>3</v>
      </c>
      <c r="HQ80" t="s">
        <v>3</v>
      </c>
      <c r="IK80">
        <v>0</v>
      </c>
    </row>
    <row r="81" spans="1:245">
      <c r="A81">
        <v>17</v>
      </c>
      <c r="B81">
        <v>1</v>
      </c>
      <c r="C81">
        <f>ROW(SmtRes!A155)</f>
        <v>155</v>
      </c>
      <c r="D81">
        <f>ROW(EtalonRes!A156)</f>
        <v>156</v>
      </c>
      <c r="E81" t="s">
        <v>223</v>
      </c>
      <c r="F81" t="s">
        <v>224</v>
      </c>
      <c r="G81" t="s">
        <v>225</v>
      </c>
      <c r="H81" t="s">
        <v>226</v>
      </c>
      <c r="I81">
        <v>66</v>
      </c>
      <c r="J81">
        <v>0</v>
      </c>
      <c r="K81">
        <v>66</v>
      </c>
      <c r="O81">
        <f t="shared" si="60"/>
        <v>4189.01</v>
      </c>
      <c r="P81">
        <f t="shared" si="61"/>
        <v>0</v>
      </c>
      <c r="Q81">
        <f t="shared" si="62"/>
        <v>0</v>
      </c>
      <c r="R81">
        <f t="shared" si="63"/>
        <v>0</v>
      </c>
      <c r="S81">
        <f t="shared" si="64"/>
        <v>4189.01</v>
      </c>
      <c r="T81">
        <f t="shared" si="65"/>
        <v>0</v>
      </c>
      <c r="U81">
        <f t="shared" si="66"/>
        <v>16.698</v>
      </c>
      <c r="V81">
        <f t="shared" si="67"/>
        <v>0</v>
      </c>
      <c r="W81">
        <f t="shared" si="68"/>
        <v>0</v>
      </c>
      <c r="X81">
        <f t="shared" si="69"/>
        <v>3979.56</v>
      </c>
      <c r="Y81">
        <f t="shared" si="70"/>
        <v>2094.5100000000002</v>
      </c>
      <c r="AA81">
        <v>43077426</v>
      </c>
      <c r="AB81">
        <f t="shared" si="71"/>
        <v>2.2200000000000002</v>
      </c>
      <c r="AC81">
        <f>ROUND(((ES81*0)),2)</f>
        <v>0</v>
      </c>
      <c r="AD81">
        <f>ROUND(((((ET81*1.15))-((EU81*1.15)))+AE81),2)</f>
        <v>0</v>
      </c>
      <c r="AE81">
        <f>ROUND(((EU81*1.15)),2)</f>
        <v>0</v>
      </c>
      <c r="AF81">
        <f>ROUND(((EV81*1.15)),2)</f>
        <v>2.2200000000000002</v>
      </c>
      <c r="AG81">
        <f t="shared" si="72"/>
        <v>0</v>
      </c>
      <c r="AH81">
        <f>((EW81*1.15))</f>
        <v>0.253</v>
      </c>
      <c r="AI81">
        <f>((EX81*1.15))</f>
        <v>0</v>
      </c>
      <c r="AJ81">
        <f t="shared" si="73"/>
        <v>0</v>
      </c>
      <c r="AK81">
        <v>1.97</v>
      </c>
      <c r="AL81">
        <v>0.04</v>
      </c>
      <c r="AM81">
        <v>0</v>
      </c>
      <c r="AN81">
        <v>0</v>
      </c>
      <c r="AO81">
        <v>1.93</v>
      </c>
      <c r="AP81">
        <v>0</v>
      </c>
      <c r="AQ81">
        <v>0.22</v>
      </c>
      <c r="AR81">
        <v>0</v>
      </c>
      <c r="AS81">
        <v>0</v>
      </c>
      <c r="AT81">
        <v>95</v>
      </c>
      <c r="AU81">
        <v>50</v>
      </c>
      <c r="AV81">
        <v>1</v>
      </c>
      <c r="AW81">
        <v>1</v>
      </c>
      <c r="AZ81">
        <v>1</v>
      </c>
      <c r="BA81">
        <v>28.59</v>
      </c>
      <c r="BB81">
        <v>1</v>
      </c>
      <c r="BC81">
        <v>27.75</v>
      </c>
      <c r="BD81" t="s">
        <v>3</v>
      </c>
      <c r="BE81" t="s">
        <v>3</v>
      </c>
      <c r="BF81" t="s">
        <v>3</v>
      </c>
      <c r="BG81" t="s">
        <v>3</v>
      </c>
      <c r="BH81">
        <v>0</v>
      </c>
      <c r="BI81">
        <v>2</v>
      </c>
      <c r="BJ81" t="s">
        <v>227</v>
      </c>
      <c r="BM81">
        <v>111002</v>
      </c>
      <c r="BN81">
        <v>0</v>
      </c>
      <c r="BO81" t="s">
        <v>224</v>
      </c>
      <c r="BP81">
        <v>1</v>
      </c>
      <c r="BQ81">
        <v>3</v>
      </c>
      <c r="BR81">
        <v>0</v>
      </c>
      <c r="BS81">
        <v>28.59</v>
      </c>
      <c r="BT81">
        <v>1</v>
      </c>
      <c r="BU81">
        <v>1</v>
      </c>
      <c r="BV81">
        <v>1</v>
      </c>
      <c r="BW81">
        <v>1</v>
      </c>
      <c r="BX81">
        <v>1</v>
      </c>
      <c r="BY81" t="s">
        <v>3</v>
      </c>
      <c r="BZ81">
        <v>90</v>
      </c>
      <c r="CA81">
        <v>46</v>
      </c>
      <c r="CB81" t="s">
        <v>3</v>
      </c>
      <c r="CE81">
        <v>0</v>
      </c>
      <c r="CF81">
        <v>0</v>
      </c>
      <c r="CG81">
        <v>0</v>
      </c>
      <c r="CM81">
        <v>0</v>
      </c>
      <c r="CN81" t="s">
        <v>564</v>
      </c>
      <c r="CO81">
        <v>0</v>
      </c>
      <c r="CP81">
        <f t="shared" si="74"/>
        <v>4189.01</v>
      </c>
      <c r="CQ81">
        <f t="shared" si="75"/>
        <v>0</v>
      </c>
      <c r="CR81">
        <f t="shared" si="76"/>
        <v>0</v>
      </c>
      <c r="CS81">
        <f t="shared" si="77"/>
        <v>0</v>
      </c>
      <c r="CT81">
        <f t="shared" si="78"/>
        <v>63.469800000000006</v>
      </c>
      <c r="CU81">
        <f t="shared" si="79"/>
        <v>0</v>
      </c>
      <c r="CV81">
        <f t="shared" si="80"/>
        <v>0.253</v>
      </c>
      <c r="CW81">
        <f t="shared" si="81"/>
        <v>0</v>
      </c>
      <c r="CX81">
        <f t="shared" si="82"/>
        <v>0</v>
      </c>
      <c r="CY81">
        <f t="shared" si="83"/>
        <v>3979.5595000000003</v>
      </c>
      <c r="CZ81">
        <f t="shared" si="84"/>
        <v>2094.5050000000001</v>
      </c>
      <c r="DC81" t="s">
        <v>3</v>
      </c>
      <c r="DD81" t="s">
        <v>27</v>
      </c>
      <c r="DE81" t="s">
        <v>28</v>
      </c>
      <c r="DF81" t="s">
        <v>28</v>
      </c>
      <c r="DG81" t="s">
        <v>28</v>
      </c>
      <c r="DH81" t="s">
        <v>3</v>
      </c>
      <c r="DI81" t="s">
        <v>28</v>
      </c>
      <c r="DJ81" t="s">
        <v>28</v>
      </c>
      <c r="DK81" t="s">
        <v>3</v>
      </c>
      <c r="DL81" t="s">
        <v>29</v>
      </c>
      <c r="DM81" t="s">
        <v>30</v>
      </c>
      <c r="DN81">
        <v>0</v>
      </c>
      <c r="DO81">
        <v>0</v>
      </c>
      <c r="DP81">
        <v>1</v>
      </c>
      <c r="DQ81">
        <v>1</v>
      </c>
      <c r="DU81">
        <v>1013</v>
      </c>
      <c r="DV81" t="s">
        <v>226</v>
      </c>
      <c r="DW81" t="s">
        <v>226</v>
      </c>
      <c r="DX81">
        <v>1</v>
      </c>
      <c r="DZ81" t="s">
        <v>3</v>
      </c>
      <c r="EA81" t="s">
        <v>3</v>
      </c>
      <c r="EB81" t="s">
        <v>3</v>
      </c>
      <c r="EC81" t="s">
        <v>3</v>
      </c>
      <c r="EE81">
        <v>43005310</v>
      </c>
      <c r="EF81">
        <v>3</v>
      </c>
      <c r="EG81" t="s">
        <v>31</v>
      </c>
      <c r="EH81">
        <v>0</v>
      </c>
      <c r="EI81" t="s">
        <v>3</v>
      </c>
      <c r="EJ81">
        <v>2</v>
      </c>
      <c r="EK81">
        <v>111002</v>
      </c>
      <c r="EL81" t="s">
        <v>126</v>
      </c>
      <c r="EM81" t="s">
        <v>127</v>
      </c>
      <c r="EO81" t="s">
        <v>66</v>
      </c>
      <c r="EQ81">
        <v>0</v>
      </c>
      <c r="ER81">
        <v>1.97</v>
      </c>
      <c r="ES81">
        <v>0.04</v>
      </c>
      <c r="ET81">
        <v>0</v>
      </c>
      <c r="EU81">
        <v>0</v>
      </c>
      <c r="EV81">
        <v>1.93</v>
      </c>
      <c r="EW81">
        <v>0.22</v>
      </c>
      <c r="EX81">
        <v>0</v>
      </c>
      <c r="EY81">
        <v>0</v>
      </c>
      <c r="FQ81">
        <v>0</v>
      </c>
      <c r="FR81">
        <f t="shared" si="85"/>
        <v>0</v>
      </c>
      <c r="FS81">
        <v>0</v>
      </c>
      <c r="FX81">
        <v>95</v>
      </c>
      <c r="FY81">
        <v>50</v>
      </c>
      <c r="GA81" t="s">
        <v>3</v>
      </c>
      <c r="GD81">
        <v>1</v>
      </c>
      <c r="GF81">
        <v>1370377978</v>
      </c>
      <c r="GG81">
        <v>2</v>
      </c>
      <c r="GH81">
        <v>1</v>
      </c>
      <c r="GI81">
        <v>2</v>
      </c>
      <c r="GJ81">
        <v>0</v>
      </c>
      <c r="GK81">
        <v>0</v>
      </c>
      <c r="GL81">
        <f t="shared" si="86"/>
        <v>0</v>
      </c>
      <c r="GM81">
        <f t="shared" si="87"/>
        <v>10263.08</v>
      </c>
      <c r="GN81">
        <f t="shared" si="88"/>
        <v>0</v>
      </c>
      <c r="GO81">
        <f t="shared" si="89"/>
        <v>10263.08</v>
      </c>
      <c r="GP81">
        <f t="shared" si="90"/>
        <v>0</v>
      </c>
      <c r="GR81">
        <v>0</v>
      </c>
      <c r="GS81">
        <v>3</v>
      </c>
      <c r="GT81">
        <v>0</v>
      </c>
      <c r="GU81" t="s">
        <v>3</v>
      </c>
      <c r="GV81">
        <f t="shared" si="91"/>
        <v>0</v>
      </c>
      <c r="GW81">
        <v>1</v>
      </c>
      <c r="GX81">
        <f t="shared" si="92"/>
        <v>0</v>
      </c>
      <c r="HA81">
        <v>0</v>
      </c>
      <c r="HB81">
        <v>0</v>
      </c>
      <c r="HC81">
        <f t="shared" si="93"/>
        <v>0</v>
      </c>
      <c r="HE81" t="s">
        <v>3</v>
      </c>
      <c r="HF81" t="s">
        <v>3</v>
      </c>
      <c r="HM81" t="s">
        <v>3</v>
      </c>
      <c r="HN81" t="s">
        <v>128</v>
      </c>
      <c r="HO81" t="s">
        <v>129</v>
      </c>
      <c r="HP81" t="s">
        <v>126</v>
      </c>
      <c r="HQ81" t="s">
        <v>126</v>
      </c>
      <c r="IK81">
        <v>0</v>
      </c>
    </row>
    <row r="82" spans="1:245">
      <c r="A82">
        <v>17</v>
      </c>
      <c r="B82">
        <v>1</v>
      </c>
      <c r="E82" t="s">
        <v>228</v>
      </c>
      <c r="F82" t="s">
        <v>50</v>
      </c>
      <c r="G82" t="s">
        <v>229</v>
      </c>
      <c r="H82" t="s">
        <v>72</v>
      </c>
      <c r="I82">
        <v>66</v>
      </c>
      <c r="J82">
        <v>0</v>
      </c>
      <c r="K82">
        <v>66</v>
      </c>
      <c r="O82">
        <f t="shared" si="60"/>
        <v>2420.2199999999998</v>
      </c>
      <c r="P82">
        <f t="shared" si="61"/>
        <v>2420.2199999999998</v>
      </c>
      <c r="Q82">
        <f t="shared" si="62"/>
        <v>0</v>
      </c>
      <c r="R82">
        <f t="shared" si="63"/>
        <v>0</v>
      </c>
      <c r="S82">
        <f t="shared" si="64"/>
        <v>0</v>
      </c>
      <c r="T82">
        <f t="shared" si="65"/>
        <v>0</v>
      </c>
      <c r="U82">
        <f t="shared" si="66"/>
        <v>0</v>
      </c>
      <c r="V82">
        <f t="shared" si="67"/>
        <v>0</v>
      </c>
      <c r="W82">
        <f t="shared" si="68"/>
        <v>0</v>
      </c>
      <c r="X82">
        <f t="shared" si="69"/>
        <v>0</v>
      </c>
      <c r="Y82">
        <f t="shared" si="70"/>
        <v>0</v>
      </c>
      <c r="AA82">
        <v>43077426</v>
      </c>
      <c r="AB82">
        <f t="shared" si="71"/>
        <v>36.67</v>
      </c>
      <c r="AC82">
        <f>ROUND((ES82),2)</f>
        <v>36.67</v>
      </c>
      <c r="AD82">
        <f>ROUND((((ET82)-(EU82))+AE82),2)</f>
        <v>0</v>
      </c>
      <c r="AE82">
        <f>ROUND((EU82),2)</f>
        <v>0</v>
      </c>
      <c r="AF82">
        <f>ROUND((EV82),2)</f>
        <v>0</v>
      </c>
      <c r="AG82">
        <f t="shared" si="72"/>
        <v>0</v>
      </c>
      <c r="AH82">
        <f>(EW82)</f>
        <v>0</v>
      </c>
      <c r="AI82">
        <f>(EX82)</f>
        <v>0</v>
      </c>
      <c r="AJ82">
        <f t="shared" si="73"/>
        <v>0</v>
      </c>
      <c r="AK82">
        <v>36.67</v>
      </c>
      <c r="AL82">
        <v>36.67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1</v>
      </c>
      <c r="AW82">
        <v>1</v>
      </c>
      <c r="AZ82">
        <v>1</v>
      </c>
      <c r="BA82">
        <v>1</v>
      </c>
      <c r="BB82">
        <v>1</v>
      </c>
      <c r="BC82">
        <v>1</v>
      </c>
      <c r="BD82" t="s">
        <v>3</v>
      </c>
      <c r="BE82" t="s">
        <v>3</v>
      </c>
      <c r="BF82" t="s">
        <v>3</v>
      </c>
      <c r="BG82" t="s">
        <v>3</v>
      </c>
      <c r="BH82">
        <v>3</v>
      </c>
      <c r="BI82">
        <v>1</v>
      </c>
      <c r="BJ82" t="s">
        <v>3</v>
      </c>
      <c r="BM82">
        <v>1100</v>
      </c>
      <c r="BN82">
        <v>0</v>
      </c>
      <c r="BO82" t="s">
        <v>3</v>
      </c>
      <c r="BP82">
        <v>0</v>
      </c>
      <c r="BQ82">
        <v>8</v>
      </c>
      <c r="BR82">
        <v>0</v>
      </c>
      <c r="BS82">
        <v>1</v>
      </c>
      <c r="BT82">
        <v>1</v>
      </c>
      <c r="BU82">
        <v>1</v>
      </c>
      <c r="BV82">
        <v>1</v>
      </c>
      <c r="BW82">
        <v>1</v>
      </c>
      <c r="BX82">
        <v>1</v>
      </c>
      <c r="BY82" t="s">
        <v>3</v>
      </c>
      <c r="BZ82">
        <v>0</v>
      </c>
      <c r="CA82">
        <v>0</v>
      </c>
      <c r="CB82" t="s">
        <v>3</v>
      </c>
      <c r="CE82">
        <v>0</v>
      </c>
      <c r="CF82">
        <v>0</v>
      </c>
      <c r="CG82">
        <v>0</v>
      </c>
      <c r="CM82">
        <v>0</v>
      </c>
      <c r="CN82" t="s">
        <v>3</v>
      </c>
      <c r="CO82">
        <v>0</v>
      </c>
      <c r="CP82">
        <f t="shared" si="74"/>
        <v>2420.2199999999998</v>
      </c>
      <c r="CQ82">
        <f t="shared" si="75"/>
        <v>36.67</v>
      </c>
      <c r="CR82">
        <f t="shared" si="76"/>
        <v>0</v>
      </c>
      <c r="CS82">
        <f t="shared" si="77"/>
        <v>0</v>
      </c>
      <c r="CT82">
        <f t="shared" si="78"/>
        <v>0</v>
      </c>
      <c r="CU82">
        <f t="shared" si="79"/>
        <v>0</v>
      </c>
      <c r="CV82">
        <f t="shared" si="80"/>
        <v>0</v>
      </c>
      <c r="CW82">
        <f t="shared" si="81"/>
        <v>0</v>
      </c>
      <c r="CX82">
        <f t="shared" si="82"/>
        <v>0</v>
      </c>
      <c r="CY82">
        <f t="shared" si="83"/>
        <v>0</v>
      </c>
      <c r="CZ82">
        <f t="shared" si="84"/>
        <v>0</v>
      </c>
      <c r="DC82" t="s">
        <v>3</v>
      </c>
      <c r="DD82" t="s">
        <v>3</v>
      </c>
      <c r="DE82" t="s">
        <v>3</v>
      </c>
      <c r="DF82" t="s">
        <v>3</v>
      </c>
      <c r="DG82" t="s">
        <v>3</v>
      </c>
      <c r="DH82" t="s">
        <v>3</v>
      </c>
      <c r="DI82" t="s">
        <v>3</v>
      </c>
      <c r="DJ82" t="s">
        <v>3</v>
      </c>
      <c r="DK82" t="s">
        <v>3</v>
      </c>
      <c r="DL82" t="s">
        <v>3</v>
      </c>
      <c r="DM82" t="s">
        <v>3</v>
      </c>
      <c r="DN82">
        <v>0</v>
      </c>
      <c r="DO82">
        <v>0</v>
      </c>
      <c r="DP82">
        <v>1</v>
      </c>
      <c r="DQ82">
        <v>1</v>
      </c>
      <c r="DU82">
        <v>1010</v>
      </c>
      <c r="DV82" t="s">
        <v>72</v>
      </c>
      <c r="DW82" t="s">
        <v>72</v>
      </c>
      <c r="DX82">
        <v>1</v>
      </c>
      <c r="DZ82" t="s">
        <v>3</v>
      </c>
      <c r="EA82" t="s">
        <v>3</v>
      </c>
      <c r="EB82" t="s">
        <v>3</v>
      </c>
      <c r="EC82" t="s">
        <v>3</v>
      </c>
      <c r="EE82">
        <v>43005718</v>
      </c>
      <c r="EF82">
        <v>8</v>
      </c>
      <c r="EG82" t="s">
        <v>53</v>
      </c>
      <c r="EH82">
        <v>0</v>
      </c>
      <c r="EI82" t="s">
        <v>3</v>
      </c>
      <c r="EJ82">
        <v>1</v>
      </c>
      <c r="EK82">
        <v>1100</v>
      </c>
      <c r="EL82" t="s">
        <v>54</v>
      </c>
      <c r="EM82" t="s">
        <v>55</v>
      </c>
      <c r="EO82" t="s">
        <v>3</v>
      </c>
      <c r="EQ82">
        <v>0</v>
      </c>
      <c r="ER82">
        <v>36.67</v>
      </c>
      <c r="ES82">
        <v>36.67</v>
      </c>
      <c r="ET82">
        <v>0</v>
      </c>
      <c r="EU82">
        <v>0</v>
      </c>
      <c r="EV82">
        <v>0</v>
      </c>
      <c r="EW82">
        <v>0</v>
      </c>
      <c r="EX82">
        <v>0</v>
      </c>
      <c r="EY82">
        <v>0</v>
      </c>
      <c r="EZ82">
        <v>5</v>
      </c>
      <c r="FC82">
        <v>1</v>
      </c>
      <c r="FD82">
        <v>18</v>
      </c>
      <c r="FF82">
        <v>44</v>
      </c>
      <c r="FQ82">
        <v>0</v>
      </c>
      <c r="FR82">
        <f t="shared" si="85"/>
        <v>0</v>
      </c>
      <c r="FS82">
        <v>0</v>
      </c>
      <c r="FX82">
        <v>0</v>
      </c>
      <c r="FY82">
        <v>0</v>
      </c>
      <c r="GA82" t="s">
        <v>230</v>
      </c>
      <c r="GD82">
        <v>1</v>
      </c>
      <c r="GF82">
        <v>-695029634</v>
      </c>
      <c r="GG82">
        <v>2</v>
      </c>
      <c r="GH82">
        <v>3</v>
      </c>
      <c r="GI82">
        <v>-2</v>
      </c>
      <c r="GJ82">
        <v>0</v>
      </c>
      <c r="GK82">
        <v>0</v>
      </c>
      <c r="GL82">
        <f t="shared" si="86"/>
        <v>0</v>
      </c>
      <c r="GM82">
        <f t="shared" si="87"/>
        <v>2420.2199999999998</v>
      </c>
      <c r="GN82">
        <f t="shared" si="88"/>
        <v>2420.2199999999998</v>
      </c>
      <c r="GO82">
        <f t="shared" si="89"/>
        <v>0</v>
      </c>
      <c r="GP82">
        <f t="shared" si="90"/>
        <v>0</v>
      </c>
      <c r="GR82">
        <v>1</v>
      </c>
      <c r="GS82">
        <v>1</v>
      </c>
      <c r="GT82">
        <v>0</v>
      </c>
      <c r="GU82" t="s">
        <v>3</v>
      </c>
      <c r="GV82">
        <f t="shared" si="91"/>
        <v>0</v>
      </c>
      <c r="GW82">
        <v>1</v>
      </c>
      <c r="GX82">
        <f t="shared" si="92"/>
        <v>0</v>
      </c>
      <c r="HA82">
        <v>0</v>
      </c>
      <c r="HB82">
        <v>0</v>
      </c>
      <c r="HC82">
        <f t="shared" si="93"/>
        <v>0</v>
      </c>
      <c r="HE82" t="s">
        <v>57</v>
      </c>
      <c r="HF82" t="s">
        <v>57</v>
      </c>
      <c r="HM82" t="s">
        <v>3</v>
      </c>
      <c r="HN82" t="s">
        <v>3</v>
      </c>
      <c r="HO82" t="s">
        <v>3</v>
      </c>
      <c r="HP82" t="s">
        <v>3</v>
      </c>
      <c r="HQ82" t="s">
        <v>3</v>
      </c>
      <c r="IK82">
        <v>0</v>
      </c>
    </row>
    <row r="83" spans="1:245">
      <c r="A83">
        <v>17</v>
      </c>
      <c r="B83">
        <v>1</v>
      </c>
      <c r="E83" t="s">
        <v>231</v>
      </c>
      <c r="F83" t="s">
        <v>50</v>
      </c>
      <c r="G83" t="s">
        <v>232</v>
      </c>
      <c r="H83" t="s">
        <v>72</v>
      </c>
      <c r="I83">
        <v>5</v>
      </c>
      <c r="J83">
        <v>0</v>
      </c>
      <c r="K83">
        <v>5</v>
      </c>
      <c r="O83">
        <f t="shared" si="60"/>
        <v>208.35</v>
      </c>
      <c r="P83">
        <f t="shared" si="61"/>
        <v>208.35</v>
      </c>
      <c r="Q83">
        <f t="shared" si="62"/>
        <v>0</v>
      </c>
      <c r="R83">
        <f t="shared" si="63"/>
        <v>0</v>
      </c>
      <c r="S83">
        <f t="shared" si="64"/>
        <v>0</v>
      </c>
      <c r="T83">
        <f t="shared" si="65"/>
        <v>0</v>
      </c>
      <c r="U83">
        <f t="shared" si="66"/>
        <v>0</v>
      </c>
      <c r="V83">
        <f t="shared" si="67"/>
        <v>0</v>
      </c>
      <c r="W83">
        <f t="shared" si="68"/>
        <v>0</v>
      </c>
      <c r="X83">
        <f t="shared" si="69"/>
        <v>0</v>
      </c>
      <c r="Y83">
        <f t="shared" si="70"/>
        <v>0</v>
      </c>
      <c r="AA83">
        <v>43077426</v>
      </c>
      <c r="AB83">
        <f t="shared" si="71"/>
        <v>41.67</v>
      </c>
      <c r="AC83">
        <f>ROUND((ES83),2)</f>
        <v>41.67</v>
      </c>
      <c r="AD83">
        <f>ROUND((((ET83)-(EU83))+AE83),2)</f>
        <v>0</v>
      </c>
      <c r="AE83">
        <f>ROUND((EU83),2)</f>
        <v>0</v>
      </c>
      <c r="AF83">
        <f>ROUND((EV83),2)</f>
        <v>0</v>
      </c>
      <c r="AG83">
        <f t="shared" si="72"/>
        <v>0</v>
      </c>
      <c r="AH83">
        <f>(EW83)</f>
        <v>0</v>
      </c>
      <c r="AI83">
        <f>(EX83)</f>
        <v>0</v>
      </c>
      <c r="AJ83">
        <f t="shared" si="73"/>
        <v>0</v>
      </c>
      <c r="AK83">
        <v>41.67</v>
      </c>
      <c r="AL83">
        <v>41.67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1</v>
      </c>
      <c r="AW83">
        <v>1</v>
      </c>
      <c r="AZ83">
        <v>1</v>
      </c>
      <c r="BA83">
        <v>1</v>
      </c>
      <c r="BB83">
        <v>1</v>
      </c>
      <c r="BC83">
        <v>1</v>
      </c>
      <c r="BD83" t="s">
        <v>3</v>
      </c>
      <c r="BE83" t="s">
        <v>3</v>
      </c>
      <c r="BF83" t="s">
        <v>3</v>
      </c>
      <c r="BG83" t="s">
        <v>3</v>
      </c>
      <c r="BH83">
        <v>3</v>
      </c>
      <c r="BI83">
        <v>1</v>
      </c>
      <c r="BJ83" t="s">
        <v>3</v>
      </c>
      <c r="BM83">
        <v>1100</v>
      </c>
      <c r="BN83">
        <v>0</v>
      </c>
      <c r="BO83" t="s">
        <v>3</v>
      </c>
      <c r="BP83">
        <v>0</v>
      </c>
      <c r="BQ83">
        <v>8</v>
      </c>
      <c r="BR83">
        <v>0</v>
      </c>
      <c r="BS83">
        <v>1</v>
      </c>
      <c r="BT83">
        <v>1</v>
      </c>
      <c r="BU83">
        <v>1</v>
      </c>
      <c r="BV83">
        <v>1</v>
      </c>
      <c r="BW83">
        <v>1</v>
      </c>
      <c r="BX83">
        <v>1</v>
      </c>
      <c r="BY83" t="s">
        <v>3</v>
      </c>
      <c r="BZ83">
        <v>0</v>
      </c>
      <c r="CA83">
        <v>0</v>
      </c>
      <c r="CB83" t="s">
        <v>3</v>
      </c>
      <c r="CE83">
        <v>0</v>
      </c>
      <c r="CF83">
        <v>0</v>
      </c>
      <c r="CG83">
        <v>0</v>
      </c>
      <c r="CM83">
        <v>0</v>
      </c>
      <c r="CN83" t="s">
        <v>3</v>
      </c>
      <c r="CO83">
        <v>0</v>
      </c>
      <c r="CP83">
        <f t="shared" si="74"/>
        <v>208.35</v>
      </c>
      <c r="CQ83">
        <f t="shared" si="75"/>
        <v>41.67</v>
      </c>
      <c r="CR83">
        <f t="shared" si="76"/>
        <v>0</v>
      </c>
      <c r="CS83">
        <f t="shared" si="77"/>
        <v>0</v>
      </c>
      <c r="CT83">
        <f t="shared" si="78"/>
        <v>0</v>
      </c>
      <c r="CU83">
        <f t="shared" si="79"/>
        <v>0</v>
      </c>
      <c r="CV83">
        <f t="shared" si="80"/>
        <v>0</v>
      </c>
      <c r="CW83">
        <f t="shared" si="81"/>
        <v>0</v>
      </c>
      <c r="CX83">
        <f t="shared" si="82"/>
        <v>0</v>
      </c>
      <c r="CY83">
        <f t="shared" si="83"/>
        <v>0</v>
      </c>
      <c r="CZ83">
        <f t="shared" si="84"/>
        <v>0</v>
      </c>
      <c r="DC83" t="s">
        <v>3</v>
      </c>
      <c r="DD83" t="s">
        <v>3</v>
      </c>
      <c r="DE83" t="s">
        <v>3</v>
      </c>
      <c r="DF83" t="s">
        <v>3</v>
      </c>
      <c r="DG83" t="s">
        <v>3</v>
      </c>
      <c r="DH83" t="s">
        <v>3</v>
      </c>
      <c r="DI83" t="s">
        <v>3</v>
      </c>
      <c r="DJ83" t="s">
        <v>3</v>
      </c>
      <c r="DK83" t="s">
        <v>3</v>
      </c>
      <c r="DL83" t="s">
        <v>3</v>
      </c>
      <c r="DM83" t="s">
        <v>3</v>
      </c>
      <c r="DN83">
        <v>0</v>
      </c>
      <c r="DO83">
        <v>0</v>
      </c>
      <c r="DP83">
        <v>1</v>
      </c>
      <c r="DQ83">
        <v>1</v>
      </c>
      <c r="DU83">
        <v>1010</v>
      </c>
      <c r="DV83" t="s">
        <v>72</v>
      </c>
      <c r="DW83" t="s">
        <v>72</v>
      </c>
      <c r="DX83">
        <v>1</v>
      </c>
      <c r="DZ83" t="s">
        <v>3</v>
      </c>
      <c r="EA83" t="s">
        <v>3</v>
      </c>
      <c r="EB83" t="s">
        <v>3</v>
      </c>
      <c r="EC83" t="s">
        <v>3</v>
      </c>
      <c r="EE83">
        <v>43005718</v>
      </c>
      <c r="EF83">
        <v>8</v>
      </c>
      <c r="EG83" t="s">
        <v>53</v>
      </c>
      <c r="EH83">
        <v>0</v>
      </c>
      <c r="EI83" t="s">
        <v>3</v>
      </c>
      <c r="EJ83">
        <v>1</v>
      </c>
      <c r="EK83">
        <v>1100</v>
      </c>
      <c r="EL83" t="s">
        <v>54</v>
      </c>
      <c r="EM83" t="s">
        <v>55</v>
      </c>
      <c r="EO83" t="s">
        <v>3</v>
      </c>
      <c r="EQ83">
        <v>0</v>
      </c>
      <c r="ER83">
        <v>41.67</v>
      </c>
      <c r="ES83">
        <v>41.67</v>
      </c>
      <c r="ET83">
        <v>0</v>
      </c>
      <c r="EU83">
        <v>0</v>
      </c>
      <c r="EV83">
        <v>0</v>
      </c>
      <c r="EW83">
        <v>0</v>
      </c>
      <c r="EX83">
        <v>0</v>
      </c>
      <c r="EY83">
        <v>0</v>
      </c>
      <c r="EZ83">
        <v>5</v>
      </c>
      <c r="FC83">
        <v>1</v>
      </c>
      <c r="FD83">
        <v>18</v>
      </c>
      <c r="FF83">
        <v>50</v>
      </c>
      <c r="FQ83">
        <v>0</v>
      </c>
      <c r="FR83">
        <f t="shared" si="85"/>
        <v>0</v>
      </c>
      <c r="FS83">
        <v>0</v>
      </c>
      <c r="FX83">
        <v>0</v>
      </c>
      <c r="FY83">
        <v>0</v>
      </c>
      <c r="GA83" t="s">
        <v>233</v>
      </c>
      <c r="GD83">
        <v>1</v>
      </c>
      <c r="GF83">
        <v>1711743397</v>
      </c>
      <c r="GG83">
        <v>2</v>
      </c>
      <c r="GH83">
        <v>3</v>
      </c>
      <c r="GI83">
        <v>-2</v>
      </c>
      <c r="GJ83">
        <v>0</v>
      </c>
      <c r="GK83">
        <v>0</v>
      </c>
      <c r="GL83">
        <f t="shared" si="86"/>
        <v>0</v>
      </c>
      <c r="GM83">
        <f t="shared" si="87"/>
        <v>208.35</v>
      </c>
      <c r="GN83">
        <f t="shared" si="88"/>
        <v>208.35</v>
      </c>
      <c r="GO83">
        <f t="shared" si="89"/>
        <v>0</v>
      </c>
      <c r="GP83">
        <f t="shared" si="90"/>
        <v>0</v>
      </c>
      <c r="GR83">
        <v>1</v>
      </c>
      <c r="GS83">
        <v>1</v>
      </c>
      <c r="GT83">
        <v>0</v>
      </c>
      <c r="GU83" t="s">
        <v>3</v>
      </c>
      <c r="GV83">
        <f t="shared" si="91"/>
        <v>0</v>
      </c>
      <c r="GW83">
        <v>1</v>
      </c>
      <c r="GX83">
        <f t="shared" si="92"/>
        <v>0</v>
      </c>
      <c r="HA83">
        <v>0</v>
      </c>
      <c r="HB83">
        <v>0</v>
      </c>
      <c r="HC83">
        <f t="shared" si="93"/>
        <v>0</v>
      </c>
      <c r="HE83" t="s">
        <v>57</v>
      </c>
      <c r="HF83" t="s">
        <v>57</v>
      </c>
      <c r="HM83" t="s">
        <v>3</v>
      </c>
      <c r="HN83" t="s">
        <v>3</v>
      </c>
      <c r="HO83" t="s">
        <v>3</v>
      </c>
      <c r="HP83" t="s">
        <v>3</v>
      </c>
      <c r="HQ83" t="s">
        <v>3</v>
      </c>
      <c r="IK83">
        <v>0</v>
      </c>
    </row>
    <row r="84" spans="1:245">
      <c r="A84">
        <v>17</v>
      </c>
      <c r="B84">
        <v>1</v>
      </c>
      <c r="C84">
        <f>ROW(SmtRes!A157)</f>
        <v>157</v>
      </c>
      <c r="D84">
        <f>ROW(EtalonRes!A158)</f>
        <v>158</v>
      </c>
      <c r="E84" t="s">
        <v>234</v>
      </c>
      <c r="F84" t="s">
        <v>224</v>
      </c>
      <c r="G84" t="s">
        <v>225</v>
      </c>
      <c r="H84" t="s">
        <v>226</v>
      </c>
      <c r="I84">
        <v>150</v>
      </c>
      <c r="J84">
        <v>0</v>
      </c>
      <c r="K84">
        <v>150</v>
      </c>
      <c r="O84">
        <f t="shared" si="60"/>
        <v>9520.4699999999993</v>
      </c>
      <c r="P84">
        <f t="shared" si="61"/>
        <v>0</v>
      </c>
      <c r="Q84">
        <f t="shared" si="62"/>
        <v>0</v>
      </c>
      <c r="R84">
        <f t="shared" si="63"/>
        <v>0</v>
      </c>
      <c r="S84">
        <f t="shared" si="64"/>
        <v>9520.4699999999993</v>
      </c>
      <c r="T84">
        <f t="shared" si="65"/>
        <v>0</v>
      </c>
      <c r="U84">
        <f t="shared" si="66"/>
        <v>37.950000000000003</v>
      </c>
      <c r="V84">
        <f t="shared" si="67"/>
        <v>0</v>
      </c>
      <c r="W84">
        <f t="shared" si="68"/>
        <v>0</v>
      </c>
      <c r="X84">
        <f t="shared" si="69"/>
        <v>9044.4500000000007</v>
      </c>
      <c r="Y84">
        <f t="shared" si="70"/>
        <v>4760.24</v>
      </c>
      <c r="AA84">
        <v>43077426</v>
      </c>
      <c r="AB84">
        <f t="shared" si="71"/>
        <v>2.2200000000000002</v>
      </c>
      <c r="AC84">
        <f>ROUND(((ES84*0)),2)</f>
        <v>0</v>
      </c>
      <c r="AD84">
        <f>ROUND(((((ET84*1.15))-((EU84*1.15)))+AE84),2)</f>
        <v>0</v>
      </c>
      <c r="AE84">
        <f>ROUND(((EU84*1.15)),2)</f>
        <v>0</v>
      </c>
      <c r="AF84">
        <f>ROUND(((EV84*1.15)),2)</f>
        <v>2.2200000000000002</v>
      </c>
      <c r="AG84">
        <f t="shared" si="72"/>
        <v>0</v>
      </c>
      <c r="AH84">
        <f>((EW84*1.15))</f>
        <v>0.253</v>
      </c>
      <c r="AI84">
        <f>((EX84*1.15))</f>
        <v>0</v>
      </c>
      <c r="AJ84">
        <f t="shared" si="73"/>
        <v>0</v>
      </c>
      <c r="AK84">
        <v>1.97</v>
      </c>
      <c r="AL84">
        <v>0.04</v>
      </c>
      <c r="AM84">
        <v>0</v>
      </c>
      <c r="AN84">
        <v>0</v>
      </c>
      <c r="AO84">
        <v>1.93</v>
      </c>
      <c r="AP84">
        <v>0</v>
      </c>
      <c r="AQ84">
        <v>0.22</v>
      </c>
      <c r="AR84">
        <v>0</v>
      </c>
      <c r="AS84">
        <v>0</v>
      </c>
      <c r="AT84">
        <v>95</v>
      </c>
      <c r="AU84">
        <v>50</v>
      </c>
      <c r="AV84">
        <v>1</v>
      </c>
      <c r="AW84">
        <v>1</v>
      </c>
      <c r="AZ84">
        <v>1</v>
      </c>
      <c r="BA84">
        <v>28.59</v>
      </c>
      <c r="BB84">
        <v>1</v>
      </c>
      <c r="BC84">
        <v>27.75</v>
      </c>
      <c r="BD84" t="s">
        <v>3</v>
      </c>
      <c r="BE84" t="s">
        <v>3</v>
      </c>
      <c r="BF84" t="s">
        <v>3</v>
      </c>
      <c r="BG84" t="s">
        <v>3</v>
      </c>
      <c r="BH84">
        <v>0</v>
      </c>
      <c r="BI84">
        <v>2</v>
      </c>
      <c r="BJ84" t="s">
        <v>227</v>
      </c>
      <c r="BM84">
        <v>111002</v>
      </c>
      <c r="BN84">
        <v>0</v>
      </c>
      <c r="BO84" t="s">
        <v>224</v>
      </c>
      <c r="BP84">
        <v>1</v>
      </c>
      <c r="BQ84">
        <v>3</v>
      </c>
      <c r="BR84">
        <v>0</v>
      </c>
      <c r="BS84">
        <v>28.59</v>
      </c>
      <c r="BT84">
        <v>1</v>
      </c>
      <c r="BU84">
        <v>1</v>
      </c>
      <c r="BV84">
        <v>1</v>
      </c>
      <c r="BW84">
        <v>1</v>
      </c>
      <c r="BX84">
        <v>1</v>
      </c>
      <c r="BY84" t="s">
        <v>3</v>
      </c>
      <c r="BZ84">
        <v>90</v>
      </c>
      <c r="CA84">
        <v>46</v>
      </c>
      <c r="CB84" t="s">
        <v>3</v>
      </c>
      <c r="CE84">
        <v>0</v>
      </c>
      <c r="CF84">
        <v>0</v>
      </c>
      <c r="CG84">
        <v>0</v>
      </c>
      <c r="CM84">
        <v>0</v>
      </c>
      <c r="CN84" t="s">
        <v>564</v>
      </c>
      <c r="CO84">
        <v>0</v>
      </c>
      <c r="CP84">
        <f t="shared" si="74"/>
        <v>9520.4699999999993</v>
      </c>
      <c r="CQ84">
        <f t="shared" si="75"/>
        <v>0</v>
      </c>
      <c r="CR84">
        <f t="shared" si="76"/>
        <v>0</v>
      </c>
      <c r="CS84">
        <f t="shared" si="77"/>
        <v>0</v>
      </c>
      <c r="CT84">
        <f t="shared" si="78"/>
        <v>63.469800000000006</v>
      </c>
      <c r="CU84">
        <f t="shared" si="79"/>
        <v>0</v>
      </c>
      <c r="CV84">
        <f t="shared" si="80"/>
        <v>0.253</v>
      </c>
      <c r="CW84">
        <f t="shared" si="81"/>
        <v>0</v>
      </c>
      <c r="CX84">
        <f t="shared" si="82"/>
        <v>0</v>
      </c>
      <c r="CY84">
        <f t="shared" si="83"/>
        <v>9044.4464999999982</v>
      </c>
      <c r="CZ84">
        <f t="shared" si="84"/>
        <v>4760.2349999999997</v>
      </c>
      <c r="DC84" t="s">
        <v>3</v>
      </c>
      <c r="DD84" t="s">
        <v>27</v>
      </c>
      <c r="DE84" t="s">
        <v>28</v>
      </c>
      <c r="DF84" t="s">
        <v>28</v>
      </c>
      <c r="DG84" t="s">
        <v>28</v>
      </c>
      <c r="DH84" t="s">
        <v>3</v>
      </c>
      <c r="DI84" t="s">
        <v>28</v>
      </c>
      <c r="DJ84" t="s">
        <v>28</v>
      </c>
      <c r="DK84" t="s">
        <v>3</v>
      </c>
      <c r="DL84" t="s">
        <v>29</v>
      </c>
      <c r="DM84" t="s">
        <v>30</v>
      </c>
      <c r="DN84">
        <v>0</v>
      </c>
      <c r="DO84">
        <v>0</v>
      </c>
      <c r="DP84">
        <v>1</v>
      </c>
      <c r="DQ84">
        <v>1</v>
      </c>
      <c r="DU84">
        <v>1013</v>
      </c>
      <c r="DV84" t="s">
        <v>226</v>
      </c>
      <c r="DW84" t="s">
        <v>226</v>
      </c>
      <c r="DX84">
        <v>1</v>
      </c>
      <c r="DZ84" t="s">
        <v>3</v>
      </c>
      <c r="EA84" t="s">
        <v>3</v>
      </c>
      <c r="EB84" t="s">
        <v>3</v>
      </c>
      <c r="EC84" t="s">
        <v>3</v>
      </c>
      <c r="EE84">
        <v>43005310</v>
      </c>
      <c r="EF84">
        <v>3</v>
      </c>
      <c r="EG84" t="s">
        <v>31</v>
      </c>
      <c r="EH84">
        <v>0</v>
      </c>
      <c r="EI84" t="s">
        <v>3</v>
      </c>
      <c r="EJ84">
        <v>2</v>
      </c>
      <c r="EK84">
        <v>111002</v>
      </c>
      <c r="EL84" t="s">
        <v>126</v>
      </c>
      <c r="EM84" t="s">
        <v>127</v>
      </c>
      <c r="EO84" t="s">
        <v>66</v>
      </c>
      <c r="EQ84">
        <v>0</v>
      </c>
      <c r="ER84">
        <v>1.97</v>
      </c>
      <c r="ES84">
        <v>0.04</v>
      </c>
      <c r="ET84">
        <v>0</v>
      </c>
      <c r="EU84">
        <v>0</v>
      </c>
      <c r="EV84">
        <v>1.93</v>
      </c>
      <c r="EW84">
        <v>0.22</v>
      </c>
      <c r="EX84">
        <v>0</v>
      </c>
      <c r="EY84">
        <v>0</v>
      </c>
      <c r="FQ84">
        <v>0</v>
      </c>
      <c r="FR84">
        <f t="shared" si="85"/>
        <v>0</v>
      </c>
      <c r="FS84">
        <v>0</v>
      </c>
      <c r="FX84">
        <v>95</v>
      </c>
      <c r="FY84">
        <v>50</v>
      </c>
      <c r="GA84" t="s">
        <v>3</v>
      </c>
      <c r="GD84">
        <v>1</v>
      </c>
      <c r="GF84">
        <v>1370377978</v>
      </c>
      <c r="GG84">
        <v>2</v>
      </c>
      <c r="GH84">
        <v>1</v>
      </c>
      <c r="GI84">
        <v>2</v>
      </c>
      <c r="GJ84">
        <v>0</v>
      </c>
      <c r="GK84">
        <v>0</v>
      </c>
      <c r="GL84">
        <f t="shared" si="86"/>
        <v>0</v>
      </c>
      <c r="GM84">
        <f t="shared" si="87"/>
        <v>23325.16</v>
      </c>
      <c r="GN84">
        <f t="shared" si="88"/>
        <v>0</v>
      </c>
      <c r="GO84">
        <f t="shared" si="89"/>
        <v>23325.16</v>
      </c>
      <c r="GP84">
        <f t="shared" si="90"/>
        <v>0</v>
      </c>
      <c r="GR84">
        <v>0</v>
      </c>
      <c r="GS84">
        <v>3</v>
      </c>
      <c r="GT84">
        <v>0</v>
      </c>
      <c r="GU84" t="s">
        <v>3</v>
      </c>
      <c r="GV84">
        <f t="shared" si="91"/>
        <v>0</v>
      </c>
      <c r="GW84">
        <v>1</v>
      </c>
      <c r="GX84">
        <f t="shared" si="92"/>
        <v>0</v>
      </c>
      <c r="HA84">
        <v>0</v>
      </c>
      <c r="HB84">
        <v>0</v>
      </c>
      <c r="HC84">
        <f t="shared" si="93"/>
        <v>0</v>
      </c>
      <c r="HE84" t="s">
        <v>3</v>
      </c>
      <c r="HF84" t="s">
        <v>3</v>
      </c>
      <c r="HM84" t="s">
        <v>3</v>
      </c>
      <c r="HN84" t="s">
        <v>128</v>
      </c>
      <c r="HO84" t="s">
        <v>129</v>
      </c>
      <c r="HP84" t="s">
        <v>126</v>
      </c>
      <c r="HQ84" t="s">
        <v>126</v>
      </c>
      <c r="IK84">
        <v>0</v>
      </c>
    </row>
    <row r="85" spans="1:245">
      <c r="A85">
        <v>17</v>
      </c>
      <c r="B85">
        <v>1</v>
      </c>
      <c r="E85" t="s">
        <v>235</v>
      </c>
      <c r="F85" t="s">
        <v>50</v>
      </c>
      <c r="G85" t="s">
        <v>236</v>
      </c>
      <c r="H85" t="s">
        <v>72</v>
      </c>
      <c r="I85">
        <v>150</v>
      </c>
      <c r="J85">
        <v>0</v>
      </c>
      <c r="K85">
        <v>150</v>
      </c>
      <c r="O85">
        <f t="shared" si="60"/>
        <v>499.5</v>
      </c>
      <c r="P85">
        <f t="shared" si="61"/>
        <v>499.5</v>
      </c>
      <c r="Q85">
        <f t="shared" si="62"/>
        <v>0</v>
      </c>
      <c r="R85">
        <f t="shared" si="63"/>
        <v>0</v>
      </c>
      <c r="S85">
        <f t="shared" si="64"/>
        <v>0</v>
      </c>
      <c r="T85">
        <f t="shared" si="65"/>
        <v>0</v>
      </c>
      <c r="U85">
        <f t="shared" si="66"/>
        <v>0</v>
      </c>
      <c r="V85">
        <f t="shared" si="67"/>
        <v>0</v>
      </c>
      <c r="W85">
        <f t="shared" si="68"/>
        <v>0</v>
      </c>
      <c r="X85">
        <f t="shared" si="69"/>
        <v>0</v>
      </c>
      <c r="Y85">
        <f t="shared" si="70"/>
        <v>0</v>
      </c>
      <c r="AA85">
        <v>43077426</v>
      </c>
      <c r="AB85">
        <f t="shared" si="71"/>
        <v>3.33</v>
      </c>
      <c r="AC85">
        <f>ROUND((ES85),2)</f>
        <v>3.33</v>
      </c>
      <c r="AD85">
        <f>ROUND((((ET85)-(EU85))+AE85),2)</f>
        <v>0</v>
      </c>
      <c r="AE85">
        <f>ROUND((EU85),2)</f>
        <v>0</v>
      </c>
      <c r="AF85">
        <f>ROUND((EV85),2)</f>
        <v>0</v>
      </c>
      <c r="AG85">
        <f t="shared" si="72"/>
        <v>0</v>
      </c>
      <c r="AH85">
        <f>(EW85)</f>
        <v>0</v>
      </c>
      <c r="AI85">
        <f>(EX85)</f>
        <v>0</v>
      </c>
      <c r="AJ85">
        <f t="shared" si="73"/>
        <v>0</v>
      </c>
      <c r="AK85">
        <v>3.33</v>
      </c>
      <c r="AL85">
        <v>3.33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1</v>
      </c>
      <c r="AW85">
        <v>1</v>
      </c>
      <c r="AZ85">
        <v>1</v>
      </c>
      <c r="BA85">
        <v>1</v>
      </c>
      <c r="BB85">
        <v>1</v>
      </c>
      <c r="BC85">
        <v>1</v>
      </c>
      <c r="BD85" t="s">
        <v>3</v>
      </c>
      <c r="BE85" t="s">
        <v>3</v>
      </c>
      <c r="BF85" t="s">
        <v>3</v>
      </c>
      <c r="BG85" t="s">
        <v>3</v>
      </c>
      <c r="BH85">
        <v>3</v>
      </c>
      <c r="BI85">
        <v>1</v>
      </c>
      <c r="BJ85" t="s">
        <v>3</v>
      </c>
      <c r="BM85">
        <v>1100</v>
      </c>
      <c r="BN85">
        <v>0</v>
      </c>
      <c r="BO85" t="s">
        <v>3</v>
      </c>
      <c r="BP85">
        <v>0</v>
      </c>
      <c r="BQ85">
        <v>8</v>
      </c>
      <c r="BR85">
        <v>0</v>
      </c>
      <c r="BS85">
        <v>1</v>
      </c>
      <c r="BT85">
        <v>1</v>
      </c>
      <c r="BU85">
        <v>1</v>
      </c>
      <c r="BV85">
        <v>1</v>
      </c>
      <c r="BW85">
        <v>1</v>
      </c>
      <c r="BX85">
        <v>1</v>
      </c>
      <c r="BY85" t="s">
        <v>3</v>
      </c>
      <c r="BZ85">
        <v>0</v>
      </c>
      <c r="CA85">
        <v>0</v>
      </c>
      <c r="CB85" t="s">
        <v>3</v>
      </c>
      <c r="CE85">
        <v>0</v>
      </c>
      <c r="CF85">
        <v>0</v>
      </c>
      <c r="CG85">
        <v>0</v>
      </c>
      <c r="CM85">
        <v>0</v>
      </c>
      <c r="CN85" t="s">
        <v>3</v>
      </c>
      <c r="CO85">
        <v>0</v>
      </c>
      <c r="CP85">
        <f t="shared" si="74"/>
        <v>499.5</v>
      </c>
      <c r="CQ85">
        <f t="shared" si="75"/>
        <v>3.33</v>
      </c>
      <c r="CR85">
        <f t="shared" si="76"/>
        <v>0</v>
      </c>
      <c r="CS85">
        <f t="shared" si="77"/>
        <v>0</v>
      </c>
      <c r="CT85">
        <f t="shared" si="78"/>
        <v>0</v>
      </c>
      <c r="CU85">
        <f t="shared" si="79"/>
        <v>0</v>
      </c>
      <c r="CV85">
        <f t="shared" si="80"/>
        <v>0</v>
      </c>
      <c r="CW85">
        <f t="shared" si="81"/>
        <v>0</v>
      </c>
      <c r="CX85">
        <f t="shared" si="82"/>
        <v>0</v>
      </c>
      <c r="CY85">
        <f t="shared" si="83"/>
        <v>0</v>
      </c>
      <c r="CZ85">
        <f t="shared" si="84"/>
        <v>0</v>
      </c>
      <c r="DC85" t="s">
        <v>3</v>
      </c>
      <c r="DD85" t="s">
        <v>3</v>
      </c>
      <c r="DE85" t="s">
        <v>3</v>
      </c>
      <c r="DF85" t="s">
        <v>3</v>
      </c>
      <c r="DG85" t="s">
        <v>3</v>
      </c>
      <c r="DH85" t="s">
        <v>3</v>
      </c>
      <c r="DI85" t="s">
        <v>3</v>
      </c>
      <c r="DJ85" t="s">
        <v>3</v>
      </c>
      <c r="DK85" t="s">
        <v>3</v>
      </c>
      <c r="DL85" t="s">
        <v>3</v>
      </c>
      <c r="DM85" t="s">
        <v>3</v>
      </c>
      <c r="DN85">
        <v>0</v>
      </c>
      <c r="DO85">
        <v>0</v>
      </c>
      <c r="DP85">
        <v>1</v>
      </c>
      <c r="DQ85">
        <v>1</v>
      </c>
      <c r="DU85">
        <v>1010</v>
      </c>
      <c r="DV85" t="s">
        <v>72</v>
      </c>
      <c r="DW85" t="s">
        <v>72</v>
      </c>
      <c r="DX85">
        <v>1</v>
      </c>
      <c r="DZ85" t="s">
        <v>3</v>
      </c>
      <c r="EA85" t="s">
        <v>3</v>
      </c>
      <c r="EB85" t="s">
        <v>3</v>
      </c>
      <c r="EC85" t="s">
        <v>3</v>
      </c>
      <c r="EE85">
        <v>43005718</v>
      </c>
      <c r="EF85">
        <v>8</v>
      </c>
      <c r="EG85" t="s">
        <v>53</v>
      </c>
      <c r="EH85">
        <v>0</v>
      </c>
      <c r="EI85" t="s">
        <v>3</v>
      </c>
      <c r="EJ85">
        <v>1</v>
      </c>
      <c r="EK85">
        <v>1100</v>
      </c>
      <c r="EL85" t="s">
        <v>54</v>
      </c>
      <c r="EM85" t="s">
        <v>55</v>
      </c>
      <c r="EO85" t="s">
        <v>3</v>
      </c>
      <c r="EQ85">
        <v>0</v>
      </c>
      <c r="ER85">
        <v>3.33</v>
      </c>
      <c r="ES85">
        <v>3.33</v>
      </c>
      <c r="ET85">
        <v>0</v>
      </c>
      <c r="EU85">
        <v>0</v>
      </c>
      <c r="EV85">
        <v>0</v>
      </c>
      <c r="EW85">
        <v>0</v>
      </c>
      <c r="EX85">
        <v>0</v>
      </c>
      <c r="EY85">
        <v>0</v>
      </c>
      <c r="EZ85">
        <v>5</v>
      </c>
      <c r="FC85">
        <v>1</v>
      </c>
      <c r="FD85">
        <v>18</v>
      </c>
      <c r="FF85">
        <v>4</v>
      </c>
      <c r="FQ85">
        <v>0</v>
      </c>
      <c r="FR85">
        <f t="shared" si="85"/>
        <v>0</v>
      </c>
      <c r="FS85">
        <v>0</v>
      </c>
      <c r="FX85">
        <v>0</v>
      </c>
      <c r="FY85">
        <v>0</v>
      </c>
      <c r="GA85" t="s">
        <v>94</v>
      </c>
      <c r="GD85">
        <v>1</v>
      </c>
      <c r="GF85">
        <v>150638137</v>
      </c>
      <c r="GG85">
        <v>2</v>
      </c>
      <c r="GH85">
        <v>3</v>
      </c>
      <c r="GI85">
        <v>-2</v>
      </c>
      <c r="GJ85">
        <v>0</v>
      </c>
      <c r="GK85">
        <v>0</v>
      </c>
      <c r="GL85">
        <f t="shared" si="86"/>
        <v>0</v>
      </c>
      <c r="GM85">
        <f t="shared" si="87"/>
        <v>499.5</v>
      </c>
      <c r="GN85">
        <f t="shared" si="88"/>
        <v>499.5</v>
      </c>
      <c r="GO85">
        <f t="shared" si="89"/>
        <v>0</v>
      </c>
      <c r="GP85">
        <f t="shared" si="90"/>
        <v>0</v>
      </c>
      <c r="GR85">
        <v>1</v>
      </c>
      <c r="GS85">
        <v>1</v>
      </c>
      <c r="GT85">
        <v>0</v>
      </c>
      <c r="GU85" t="s">
        <v>3</v>
      </c>
      <c r="GV85">
        <f t="shared" si="91"/>
        <v>0</v>
      </c>
      <c r="GW85">
        <v>1</v>
      </c>
      <c r="GX85">
        <f t="shared" si="92"/>
        <v>0</v>
      </c>
      <c r="HA85">
        <v>0</v>
      </c>
      <c r="HB85">
        <v>0</v>
      </c>
      <c r="HC85">
        <f t="shared" si="93"/>
        <v>0</v>
      </c>
      <c r="HE85" t="s">
        <v>57</v>
      </c>
      <c r="HF85" t="s">
        <v>57</v>
      </c>
      <c r="HM85" t="s">
        <v>3</v>
      </c>
      <c r="HN85" t="s">
        <v>3</v>
      </c>
      <c r="HO85" t="s">
        <v>3</v>
      </c>
      <c r="HP85" t="s">
        <v>3</v>
      </c>
      <c r="HQ85" t="s">
        <v>3</v>
      </c>
      <c r="IK85">
        <v>0</v>
      </c>
    </row>
    <row r="86" spans="1:245">
      <c r="A86">
        <v>17</v>
      </c>
      <c r="B86">
        <v>1</v>
      </c>
      <c r="C86">
        <f>ROW(SmtRes!A159)</f>
        <v>159</v>
      </c>
      <c r="D86">
        <f>ROW(EtalonRes!A160)</f>
        <v>160</v>
      </c>
      <c r="E86" t="s">
        <v>237</v>
      </c>
      <c r="F86" t="s">
        <v>105</v>
      </c>
      <c r="G86" t="s">
        <v>106</v>
      </c>
      <c r="H86" t="s">
        <v>98</v>
      </c>
      <c r="I86">
        <v>11</v>
      </c>
      <c r="J86">
        <v>0</v>
      </c>
      <c r="K86">
        <v>11</v>
      </c>
      <c r="O86">
        <f t="shared" si="60"/>
        <v>377.39</v>
      </c>
      <c r="P86">
        <f t="shared" si="61"/>
        <v>0</v>
      </c>
      <c r="Q86">
        <f t="shared" si="62"/>
        <v>0</v>
      </c>
      <c r="R86">
        <f t="shared" si="63"/>
        <v>0</v>
      </c>
      <c r="S86">
        <f t="shared" si="64"/>
        <v>377.39</v>
      </c>
      <c r="T86">
        <f t="shared" si="65"/>
        <v>0</v>
      </c>
      <c r="U86">
        <f t="shared" si="66"/>
        <v>1.6444999999999999</v>
      </c>
      <c r="V86">
        <f t="shared" si="67"/>
        <v>0</v>
      </c>
      <c r="W86">
        <f t="shared" si="68"/>
        <v>0</v>
      </c>
      <c r="X86">
        <f t="shared" si="69"/>
        <v>358.52</v>
      </c>
      <c r="Y86">
        <f t="shared" si="70"/>
        <v>188.7</v>
      </c>
      <c r="AA86">
        <v>43077426</v>
      </c>
      <c r="AB86">
        <f t="shared" si="71"/>
        <v>1.2</v>
      </c>
      <c r="AC86">
        <f>ROUND(((ES86*0)),2)</f>
        <v>0</v>
      </c>
      <c r="AD86">
        <f>ROUND(((((ET86*1.15))-((EU86*1.15)))+AE86),2)</f>
        <v>0</v>
      </c>
      <c r="AE86">
        <f>ROUND(((EU86*1.15)),2)</f>
        <v>0</v>
      </c>
      <c r="AF86">
        <f>ROUND(((EV86*1.15)),2)</f>
        <v>1.2</v>
      </c>
      <c r="AG86">
        <f t="shared" si="72"/>
        <v>0</v>
      </c>
      <c r="AH86">
        <f>((EW86*1.15))</f>
        <v>0.14949999999999999</v>
      </c>
      <c r="AI86">
        <f>((EX86*1.15))</f>
        <v>0</v>
      </c>
      <c r="AJ86">
        <f t="shared" si="73"/>
        <v>0</v>
      </c>
      <c r="AK86">
        <v>1.06</v>
      </c>
      <c r="AL86">
        <v>0.02</v>
      </c>
      <c r="AM86">
        <v>0</v>
      </c>
      <c r="AN86">
        <v>0</v>
      </c>
      <c r="AO86">
        <v>1.04</v>
      </c>
      <c r="AP86">
        <v>0</v>
      </c>
      <c r="AQ86">
        <v>0.13</v>
      </c>
      <c r="AR86">
        <v>0</v>
      </c>
      <c r="AS86">
        <v>0</v>
      </c>
      <c r="AT86">
        <v>95</v>
      </c>
      <c r="AU86">
        <v>50</v>
      </c>
      <c r="AV86">
        <v>1</v>
      </c>
      <c r="AW86">
        <v>1</v>
      </c>
      <c r="AZ86">
        <v>1</v>
      </c>
      <c r="BA86">
        <v>28.59</v>
      </c>
      <c r="BB86">
        <v>1</v>
      </c>
      <c r="BC86">
        <v>29.5</v>
      </c>
      <c r="BD86" t="s">
        <v>3</v>
      </c>
      <c r="BE86" t="s">
        <v>3</v>
      </c>
      <c r="BF86" t="s">
        <v>3</v>
      </c>
      <c r="BG86" t="s">
        <v>3</v>
      </c>
      <c r="BH86">
        <v>0</v>
      </c>
      <c r="BI86">
        <v>2</v>
      </c>
      <c r="BJ86" t="s">
        <v>107</v>
      </c>
      <c r="BM86">
        <v>110001</v>
      </c>
      <c r="BN86">
        <v>0</v>
      </c>
      <c r="BO86" t="s">
        <v>105</v>
      </c>
      <c r="BP86">
        <v>1</v>
      </c>
      <c r="BQ86">
        <v>3</v>
      </c>
      <c r="BR86">
        <v>0</v>
      </c>
      <c r="BS86">
        <v>28.59</v>
      </c>
      <c r="BT86">
        <v>1</v>
      </c>
      <c r="BU86">
        <v>1</v>
      </c>
      <c r="BV86">
        <v>1</v>
      </c>
      <c r="BW86">
        <v>1</v>
      </c>
      <c r="BX86">
        <v>1</v>
      </c>
      <c r="BY86" t="s">
        <v>3</v>
      </c>
      <c r="BZ86">
        <v>90</v>
      </c>
      <c r="CA86">
        <v>46</v>
      </c>
      <c r="CB86" t="s">
        <v>3</v>
      </c>
      <c r="CE86">
        <v>0</v>
      </c>
      <c r="CF86">
        <v>0</v>
      </c>
      <c r="CG86">
        <v>0</v>
      </c>
      <c r="CM86">
        <v>0</v>
      </c>
      <c r="CN86" t="s">
        <v>564</v>
      </c>
      <c r="CO86">
        <v>0</v>
      </c>
      <c r="CP86">
        <f t="shared" si="74"/>
        <v>377.39</v>
      </c>
      <c r="CQ86">
        <f t="shared" si="75"/>
        <v>0</v>
      </c>
      <c r="CR86">
        <f t="shared" si="76"/>
        <v>0</v>
      </c>
      <c r="CS86">
        <f t="shared" si="77"/>
        <v>0</v>
      </c>
      <c r="CT86">
        <f t="shared" si="78"/>
        <v>34.308</v>
      </c>
      <c r="CU86">
        <f t="shared" si="79"/>
        <v>0</v>
      </c>
      <c r="CV86">
        <f t="shared" si="80"/>
        <v>0.14949999999999999</v>
      </c>
      <c r="CW86">
        <f t="shared" si="81"/>
        <v>0</v>
      </c>
      <c r="CX86">
        <f t="shared" si="82"/>
        <v>0</v>
      </c>
      <c r="CY86">
        <f t="shared" si="83"/>
        <v>358.52049999999997</v>
      </c>
      <c r="CZ86">
        <f t="shared" si="84"/>
        <v>188.69499999999999</v>
      </c>
      <c r="DC86" t="s">
        <v>3</v>
      </c>
      <c r="DD86" t="s">
        <v>27</v>
      </c>
      <c r="DE86" t="s">
        <v>28</v>
      </c>
      <c r="DF86" t="s">
        <v>28</v>
      </c>
      <c r="DG86" t="s">
        <v>28</v>
      </c>
      <c r="DH86" t="s">
        <v>3</v>
      </c>
      <c r="DI86" t="s">
        <v>28</v>
      </c>
      <c r="DJ86" t="s">
        <v>28</v>
      </c>
      <c r="DK86" t="s">
        <v>3</v>
      </c>
      <c r="DL86" t="s">
        <v>29</v>
      </c>
      <c r="DM86" t="s">
        <v>30</v>
      </c>
      <c r="DN86">
        <v>0</v>
      </c>
      <c r="DO86">
        <v>0</v>
      </c>
      <c r="DP86">
        <v>1</v>
      </c>
      <c r="DQ86">
        <v>1</v>
      </c>
      <c r="DU86">
        <v>1013</v>
      </c>
      <c r="DV86" t="s">
        <v>98</v>
      </c>
      <c r="DW86" t="s">
        <v>98</v>
      </c>
      <c r="DX86">
        <v>1</v>
      </c>
      <c r="DZ86" t="s">
        <v>3</v>
      </c>
      <c r="EA86" t="s">
        <v>3</v>
      </c>
      <c r="EB86" t="s">
        <v>3</v>
      </c>
      <c r="EC86" t="s">
        <v>3</v>
      </c>
      <c r="EE86">
        <v>43005302</v>
      </c>
      <c r="EF86">
        <v>3</v>
      </c>
      <c r="EG86" t="s">
        <v>31</v>
      </c>
      <c r="EH86">
        <v>0</v>
      </c>
      <c r="EI86" t="s">
        <v>3</v>
      </c>
      <c r="EJ86">
        <v>2</v>
      </c>
      <c r="EK86">
        <v>110001</v>
      </c>
      <c r="EL86" t="s">
        <v>108</v>
      </c>
      <c r="EM86" t="s">
        <v>109</v>
      </c>
      <c r="EO86" t="s">
        <v>66</v>
      </c>
      <c r="EQ86">
        <v>0</v>
      </c>
      <c r="ER86">
        <v>1.06</v>
      </c>
      <c r="ES86">
        <v>0.02</v>
      </c>
      <c r="ET86">
        <v>0</v>
      </c>
      <c r="EU86">
        <v>0</v>
      </c>
      <c r="EV86">
        <v>1.04</v>
      </c>
      <c r="EW86">
        <v>0.13</v>
      </c>
      <c r="EX86">
        <v>0</v>
      </c>
      <c r="EY86">
        <v>0</v>
      </c>
      <c r="FQ86">
        <v>0</v>
      </c>
      <c r="FR86">
        <f t="shared" si="85"/>
        <v>0</v>
      </c>
      <c r="FS86">
        <v>0</v>
      </c>
      <c r="FX86">
        <v>95</v>
      </c>
      <c r="FY86">
        <v>50</v>
      </c>
      <c r="GA86" t="s">
        <v>3</v>
      </c>
      <c r="GD86">
        <v>1</v>
      </c>
      <c r="GF86">
        <v>-1083280948</v>
      </c>
      <c r="GG86">
        <v>2</v>
      </c>
      <c r="GH86">
        <v>1</v>
      </c>
      <c r="GI86">
        <v>2</v>
      </c>
      <c r="GJ86">
        <v>0</v>
      </c>
      <c r="GK86">
        <v>0</v>
      </c>
      <c r="GL86">
        <f t="shared" si="86"/>
        <v>0</v>
      </c>
      <c r="GM86">
        <f t="shared" si="87"/>
        <v>924.61</v>
      </c>
      <c r="GN86">
        <f t="shared" si="88"/>
        <v>0</v>
      </c>
      <c r="GO86">
        <f t="shared" si="89"/>
        <v>924.61</v>
      </c>
      <c r="GP86">
        <f t="shared" si="90"/>
        <v>0</v>
      </c>
      <c r="GR86">
        <v>0</v>
      </c>
      <c r="GS86">
        <v>3</v>
      </c>
      <c r="GT86">
        <v>0</v>
      </c>
      <c r="GU86" t="s">
        <v>3</v>
      </c>
      <c r="GV86">
        <f t="shared" si="91"/>
        <v>0</v>
      </c>
      <c r="GW86">
        <v>1</v>
      </c>
      <c r="GX86">
        <f t="shared" si="92"/>
        <v>0</v>
      </c>
      <c r="HA86">
        <v>0</v>
      </c>
      <c r="HB86">
        <v>0</v>
      </c>
      <c r="HC86">
        <f t="shared" si="93"/>
        <v>0</v>
      </c>
      <c r="HE86" t="s">
        <v>3</v>
      </c>
      <c r="HF86" t="s">
        <v>3</v>
      </c>
      <c r="HM86" t="s">
        <v>3</v>
      </c>
      <c r="HN86" t="s">
        <v>110</v>
      </c>
      <c r="HO86" t="s">
        <v>111</v>
      </c>
      <c r="HP86" t="s">
        <v>108</v>
      </c>
      <c r="HQ86" t="s">
        <v>108</v>
      </c>
      <c r="IK86">
        <v>0</v>
      </c>
    </row>
    <row r="87" spans="1:245">
      <c r="A87">
        <v>17</v>
      </c>
      <c r="B87">
        <v>1</v>
      </c>
      <c r="E87" t="s">
        <v>238</v>
      </c>
      <c r="F87" t="s">
        <v>50</v>
      </c>
      <c r="G87" t="s">
        <v>239</v>
      </c>
      <c r="H87" t="s">
        <v>72</v>
      </c>
      <c r="I87">
        <v>11</v>
      </c>
      <c r="J87">
        <v>0</v>
      </c>
      <c r="K87">
        <v>11</v>
      </c>
      <c r="O87">
        <f t="shared" si="60"/>
        <v>669.13</v>
      </c>
      <c r="P87">
        <f t="shared" si="61"/>
        <v>669.13</v>
      </c>
      <c r="Q87">
        <f t="shared" si="62"/>
        <v>0</v>
      </c>
      <c r="R87">
        <f t="shared" si="63"/>
        <v>0</v>
      </c>
      <c r="S87">
        <f t="shared" si="64"/>
        <v>0</v>
      </c>
      <c r="T87">
        <f t="shared" si="65"/>
        <v>0</v>
      </c>
      <c r="U87">
        <f t="shared" si="66"/>
        <v>0</v>
      </c>
      <c r="V87">
        <f t="shared" si="67"/>
        <v>0</v>
      </c>
      <c r="W87">
        <f t="shared" si="68"/>
        <v>0</v>
      </c>
      <c r="X87">
        <f t="shared" si="69"/>
        <v>0</v>
      </c>
      <c r="Y87">
        <f t="shared" si="70"/>
        <v>0</v>
      </c>
      <c r="AA87">
        <v>43077426</v>
      </c>
      <c r="AB87">
        <f t="shared" si="71"/>
        <v>60.83</v>
      </c>
      <c r="AC87">
        <f>ROUND((ES87),2)</f>
        <v>60.83</v>
      </c>
      <c r="AD87">
        <f>ROUND((((ET87)-(EU87))+AE87),2)</f>
        <v>0</v>
      </c>
      <c r="AE87">
        <f>ROUND((EU87),2)</f>
        <v>0</v>
      </c>
      <c r="AF87">
        <f>ROUND((EV87),2)</f>
        <v>0</v>
      </c>
      <c r="AG87">
        <f t="shared" si="72"/>
        <v>0</v>
      </c>
      <c r="AH87">
        <f>(EW87)</f>
        <v>0</v>
      </c>
      <c r="AI87">
        <f>(EX87)</f>
        <v>0</v>
      </c>
      <c r="AJ87">
        <f t="shared" si="73"/>
        <v>0</v>
      </c>
      <c r="AK87">
        <v>60.83</v>
      </c>
      <c r="AL87">
        <v>60.83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1</v>
      </c>
      <c r="AW87">
        <v>1</v>
      </c>
      <c r="AZ87">
        <v>1</v>
      </c>
      <c r="BA87">
        <v>1</v>
      </c>
      <c r="BB87">
        <v>1</v>
      </c>
      <c r="BC87">
        <v>1</v>
      </c>
      <c r="BD87" t="s">
        <v>3</v>
      </c>
      <c r="BE87" t="s">
        <v>3</v>
      </c>
      <c r="BF87" t="s">
        <v>3</v>
      </c>
      <c r="BG87" t="s">
        <v>3</v>
      </c>
      <c r="BH87">
        <v>3</v>
      </c>
      <c r="BI87">
        <v>1</v>
      </c>
      <c r="BJ87" t="s">
        <v>3</v>
      </c>
      <c r="BM87">
        <v>1100</v>
      </c>
      <c r="BN87">
        <v>0</v>
      </c>
      <c r="BO87" t="s">
        <v>3</v>
      </c>
      <c r="BP87">
        <v>0</v>
      </c>
      <c r="BQ87">
        <v>8</v>
      </c>
      <c r="BR87">
        <v>0</v>
      </c>
      <c r="BS87">
        <v>1</v>
      </c>
      <c r="BT87">
        <v>1</v>
      </c>
      <c r="BU87">
        <v>1</v>
      </c>
      <c r="BV87">
        <v>1</v>
      </c>
      <c r="BW87">
        <v>1</v>
      </c>
      <c r="BX87">
        <v>1</v>
      </c>
      <c r="BY87" t="s">
        <v>3</v>
      </c>
      <c r="BZ87">
        <v>0</v>
      </c>
      <c r="CA87">
        <v>0</v>
      </c>
      <c r="CB87" t="s">
        <v>3</v>
      </c>
      <c r="CE87">
        <v>0</v>
      </c>
      <c r="CF87">
        <v>0</v>
      </c>
      <c r="CG87">
        <v>0</v>
      </c>
      <c r="CM87">
        <v>0</v>
      </c>
      <c r="CN87" t="s">
        <v>3</v>
      </c>
      <c r="CO87">
        <v>0</v>
      </c>
      <c r="CP87">
        <f t="shared" si="74"/>
        <v>669.13</v>
      </c>
      <c r="CQ87">
        <f t="shared" si="75"/>
        <v>60.83</v>
      </c>
      <c r="CR87">
        <f t="shared" si="76"/>
        <v>0</v>
      </c>
      <c r="CS87">
        <f t="shared" si="77"/>
        <v>0</v>
      </c>
      <c r="CT87">
        <f t="shared" si="78"/>
        <v>0</v>
      </c>
      <c r="CU87">
        <f t="shared" si="79"/>
        <v>0</v>
      </c>
      <c r="CV87">
        <f t="shared" si="80"/>
        <v>0</v>
      </c>
      <c r="CW87">
        <f t="shared" si="81"/>
        <v>0</v>
      </c>
      <c r="CX87">
        <f t="shared" si="82"/>
        <v>0</v>
      </c>
      <c r="CY87">
        <f t="shared" si="83"/>
        <v>0</v>
      </c>
      <c r="CZ87">
        <f t="shared" si="84"/>
        <v>0</v>
      </c>
      <c r="DC87" t="s">
        <v>3</v>
      </c>
      <c r="DD87" t="s">
        <v>3</v>
      </c>
      <c r="DE87" t="s">
        <v>3</v>
      </c>
      <c r="DF87" t="s">
        <v>3</v>
      </c>
      <c r="DG87" t="s">
        <v>3</v>
      </c>
      <c r="DH87" t="s">
        <v>3</v>
      </c>
      <c r="DI87" t="s">
        <v>3</v>
      </c>
      <c r="DJ87" t="s">
        <v>3</v>
      </c>
      <c r="DK87" t="s">
        <v>3</v>
      </c>
      <c r="DL87" t="s">
        <v>3</v>
      </c>
      <c r="DM87" t="s">
        <v>3</v>
      </c>
      <c r="DN87">
        <v>0</v>
      </c>
      <c r="DO87">
        <v>0</v>
      </c>
      <c r="DP87">
        <v>1</v>
      </c>
      <c r="DQ87">
        <v>1</v>
      </c>
      <c r="DU87">
        <v>1010</v>
      </c>
      <c r="DV87" t="s">
        <v>72</v>
      </c>
      <c r="DW87" t="s">
        <v>72</v>
      </c>
      <c r="DX87">
        <v>1</v>
      </c>
      <c r="DZ87" t="s">
        <v>3</v>
      </c>
      <c r="EA87" t="s">
        <v>3</v>
      </c>
      <c r="EB87" t="s">
        <v>3</v>
      </c>
      <c r="EC87" t="s">
        <v>3</v>
      </c>
      <c r="EE87">
        <v>43005718</v>
      </c>
      <c r="EF87">
        <v>8</v>
      </c>
      <c r="EG87" t="s">
        <v>53</v>
      </c>
      <c r="EH87">
        <v>0</v>
      </c>
      <c r="EI87" t="s">
        <v>3</v>
      </c>
      <c r="EJ87">
        <v>1</v>
      </c>
      <c r="EK87">
        <v>1100</v>
      </c>
      <c r="EL87" t="s">
        <v>54</v>
      </c>
      <c r="EM87" t="s">
        <v>55</v>
      </c>
      <c r="EO87" t="s">
        <v>3</v>
      </c>
      <c r="EQ87">
        <v>0</v>
      </c>
      <c r="ER87">
        <v>60.83</v>
      </c>
      <c r="ES87">
        <v>60.83</v>
      </c>
      <c r="ET87">
        <v>0</v>
      </c>
      <c r="EU87">
        <v>0</v>
      </c>
      <c r="EV87">
        <v>0</v>
      </c>
      <c r="EW87">
        <v>0</v>
      </c>
      <c r="EX87">
        <v>0</v>
      </c>
      <c r="EY87">
        <v>0</v>
      </c>
      <c r="EZ87">
        <v>5</v>
      </c>
      <c r="FC87">
        <v>1</v>
      </c>
      <c r="FD87">
        <v>18</v>
      </c>
      <c r="FF87">
        <v>73</v>
      </c>
      <c r="FQ87">
        <v>0</v>
      </c>
      <c r="FR87">
        <f t="shared" si="85"/>
        <v>0</v>
      </c>
      <c r="FS87">
        <v>0</v>
      </c>
      <c r="FX87">
        <v>0</v>
      </c>
      <c r="FY87">
        <v>0</v>
      </c>
      <c r="GA87" t="s">
        <v>240</v>
      </c>
      <c r="GD87">
        <v>1</v>
      </c>
      <c r="GF87">
        <v>390745270</v>
      </c>
      <c r="GG87">
        <v>2</v>
      </c>
      <c r="GH87">
        <v>3</v>
      </c>
      <c r="GI87">
        <v>-2</v>
      </c>
      <c r="GJ87">
        <v>0</v>
      </c>
      <c r="GK87">
        <v>0</v>
      </c>
      <c r="GL87">
        <f t="shared" si="86"/>
        <v>0</v>
      </c>
      <c r="GM87">
        <f t="shared" si="87"/>
        <v>669.13</v>
      </c>
      <c r="GN87">
        <f t="shared" si="88"/>
        <v>669.13</v>
      </c>
      <c r="GO87">
        <f t="shared" si="89"/>
        <v>0</v>
      </c>
      <c r="GP87">
        <f t="shared" si="90"/>
        <v>0</v>
      </c>
      <c r="GR87">
        <v>1</v>
      </c>
      <c r="GS87">
        <v>1</v>
      </c>
      <c r="GT87">
        <v>0</v>
      </c>
      <c r="GU87" t="s">
        <v>3</v>
      </c>
      <c r="GV87">
        <f t="shared" si="91"/>
        <v>0</v>
      </c>
      <c r="GW87">
        <v>1</v>
      </c>
      <c r="GX87">
        <f t="shared" si="92"/>
        <v>0</v>
      </c>
      <c r="HA87">
        <v>0</v>
      </c>
      <c r="HB87">
        <v>0</v>
      </c>
      <c r="HC87">
        <f t="shared" si="93"/>
        <v>0</v>
      </c>
      <c r="HE87" t="s">
        <v>57</v>
      </c>
      <c r="HF87" t="s">
        <v>57</v>
      </c>
      <c r="HM87" t="s">
        <v>3</v>
      </c>
      <c r="HN87" t="s">
        <v>3</v>
      </c>
      <c r="HO87" t="s">
        <v>3</v>
      </c>
      <c r="HP87" t="s">
        <v>3</v>
      </c>
      <c r="HQ87" t="s">
        <v>3</v>
      </c>
      <c r="IK87">
        <v>0</v>
      </c>
    </row>
    <row r="88" spans="1:245">
      <c r="A88">
        <v>17</v>
      </c>
      <c r="B88">
        <v>1</v>
      </c>
      <c r="C88">
        <f>ROW(SmtRes!A164)</f>
        <v>164</v>
      </c>
      <c r="D88">
        <f>ROW(EtalonRes!A165)</f>
        <v>165</v>
      </c>
      <c r="E88" t="s">
        <v>241</v>
      </c>
      <c r="F88" t="s">
        <v>242</v>
      </c>
      <c r="G88" t="s">
        <v>243</v>
      </c>
      <c r="H88" t="s">
        <v>98</v>
      </c>
      <c r="I88">
        <v>46</v>
      </c>
      <c r="J88">
        <v>0</v>
      </c>
      <c r="K88">
        <v>46</v>
      </c>
      <c r="O88">
        <f t="shared" si="60"/>
        <v>6917.64</v>
      </c>
      <c r="P88">
        <f t="shared" si="61"/>
        <v>0</v>
      </c>
      <c r="Q88">
        <f t="shared" si="62"/>
        <v>0</v>
      </c>
      <c r="R88">
        <f t="shared" si="63"/>
        <v>0</v>
      </c>
      <c r="S88">
        <f t="shared" si="64"/>
        <v>6917.64</v>
      </c>
      <c r="T88">
        <f t="shared" si="65"/>
        <v>0</v>
      </c>
      <c r="U88">
        <f t="shared" si="66"/>
        <v>26.45</v>
      </c>
      <c r="V88">
        <f t="shared" si="67"/>
        <v>0</v>
      </c>
      <c r="W88">
        <f t="shared" si="68"/>
        <v>0</v>
      </c>
      <c r="X88">
        <f t="shared" si="69"/>
        <v>6571.76</v>
      </c>
      <c r="Y88">
        <f t="shared" si="70"/>
        <v>3458.82</v>
      </c>
      <c r="AA88">
        <v>43077426</v>
      </c>
      <c r="AB88">
        <f t="shared" si="71"/>
        <v>5.26</v>
      </c>
      <c r="AC88">
        <f>ROUND(((ES88*0)),2)</f>
        <v>0</v>
      </c>
      <c r="AD88">
        <f>ROUND(((((ET88*1.15))-((EU88*1.15)))+AE88),2)</f>
        <v>0</v>
      </c>
      <c r="AE88">
        <f>ROUND(((EU88*1.15)),2)</f>
        <v>0</v>
      </c>
      <c r="AF88">
        <f>ROUND(((EV88*1.15)),2)</f>
        <v>5.26</v>
      </c>
      <c r="AG88">
        <f t="shared" si="72"/>
        <v>0</v>
      </c>
      <c r="AH88">
        <f>((EW88*1.15))</f>
        <v>0.57499999999999996</v>
      </c>
      <c r="AI88">
        <f>((EX88*1.15))</f>
        <v>0</v>
      </c>
      <c r="AJ88">
        <f t="shared" si="73"/>
        <v>0</v>
      </c>
      <c r="AK88">
        <v>4.97</v>
      </c>
      <c r="AL88">
        <v>0.4</v>
      </c>
      <c r="AM88">
        <v>0</v>
      </c>
      <c r="AN88">
        <v>0</v>
      </c>
      <c r="AO88">
        <v>4.57</v>
      </c>
      <c r="AP88">
        <v>0</v>
      </c>
      <c r="AQ88">
        <v>0.5</v>
      </c>
      <c r="AR88">
        <v>0</v>
      </c>
      <c r="AS88">
        <v>0</v>
      </c>
      <c r="AT88">
        <v>95</v>
      </c>
      <c r="AU88">
        <v>50</v>
      </c>
      <c r="AV88">
        <v>1</v>
      </c>
      <c r="AW88">
        <v>1</v>
      </c>
      <c r="AZ88">
        <v>1</v>
      </c>
      <c r="BA88">
        <v>28.59</v>
      </c>
      <c r="BB88">
        <v>1</v>
      </c>
      <c r="BC88">
        <v>12.8</v>
      </c>
      <c r="BD88" t="s">
        <v>3</v>
      </c>
      <c r="BE88" t="s">
        <v>3</v>
      </c>
      <c r="BF88" t="s">
        <v>3</v>
      </c>
      <c r="BG88" t="s">
        <v>3</v>
      </c>
      <c r="BH88">
        <v>0</v>
      </c>
      <c r="BI88">
        <v>2</v>
      </c>
      <c r="BJ88" t="s">
        <v>244</v>
      </c>
      <c r="BM88">
        <v>110011</v>
      </c>
      <c r="BN88">
        <v>0</v>
      </c>
      <c r="BO88" t="s">
        <v>242</v>
      </c>
      <c r="BP88">
        <v>1</v>
      </c>
      <c r="BQ88">
        <v>3</v>
      </c>
      <c r="BR88">
        <v>0</v>
      </c>
      <c r="BS88">
        <v>28.59</v>
      </c>
      <c r="BT88">
        <v>1</v>
      </c>
      <c r="BU88">
        <v>1</v>
      </c>
      <c r="BV88">
        <v>1</v>
      </c>
      <c r="BW88">
        <v>1</v>
      </c>
      <c r="BX88">
        <v>1</v>
      </c>
      <c r="BY88" t="s">
        <v>3</v>
      </c>
      <c r="BZ88">
        <v>90</v>
      </c>
      <c r="CA88">
        <v>46</v>
      </c>
      <c r="CB88" t="s">
        <v>3</v>
      </c>
      <c r="CE88">
        <v>0</v>
      </c>
      <c r="CF88">
        <v>0</v>
      </c>
      <c r="CG88">
        <v>0</v>
      </c>
      <c r="CM88">
        <v>0</v>
      </c>
      <c r="CN88" t="s">
        <v>564</v>
      </c>
      <c r="CO88">
        <v>0</v>
      </c>
      <c r="CP88">
        <f t="shared" si="74"/>
        <v>6917.64</v>
      </c>
      <c r="CQ88">
        <f t="shared" si="75"/>
        <v>0</v>
      </c>
      <c r="CR88">
        <f t="shared" si="76"/>
        <v>0</v>
      </c>
      <c r="CS88">
        <f t="shared" si="77"/>
        <v>0</v>
      </c>
      <c r="CT88">
        <f t="shared" si="78"/>
        <v>150.38339999999999</v>
      </c>
      <c r="CU88">
        <f t="shared" si="79"/>
        <v>0</v>
      </c>
      <c r="CV88">
        <f t="shared" si="80"/>
        <v>0.57499999999999996</v>
      </c>
      <c r="CW88">
        <f t="shared" si="81"/>
        <v>0</v>
      </c>
      <c r="CX88">
        <f t="shared" si="82"/>
        <v>0</v>
      </c>
      <c r="CY88">
        <f t="shared" si="83"/>
        <v>6571.7580000000007</v>
      </c>
      <c r="CZ88">
        <f t="shared" si="84"/>
        <v>3458.82</v>
      </c>
      <c r="DC88" t="s">
        <v>3</v>
      </c>
      <c r="DD88" t="s">
        <v>27</v>
      </c>
      <c r="DE88" t="s">
        <v>28</v>
      </c>
      <c r="DF88" t="s">
        <v>28</v>
      </c>
      <c r="DG88" t="s">
        <v>28</v>
      </c>
      <c r="DH88" t="s">
        <v>3</v>
      </c>
      <c r="DI88" t="s">
        <v>28</v>
      </c>
      <c r="DJ88" t="s">
        <v>28</v>
      </c>
      <c r="DK88" t="s">
        <v>3</v>
      </c>
      <c r="DL88" t="s">
        <v>29</v>
      </c>
      <c r="DM88" t="s">
        <v>30</v>
      </c>
      <c r="DN88">
        <v>0</v>
      </c>
      <c r="DO88">
        <v>0</v>
      </c>
      <c r="DP88">
        <v>1</v>
      </c>
      <c r="DQ88">
        <v>1</v>
      </c>
      <c r="DU88">
        <v>1013</v>
      </c>
      <c r="DV88" t="s">
        <v>98</v>
      </c>
      <c r="DW88" t="s">
        <v>98</v>
      </c>
      <c r="DX88">
        <v>1</v>
      </c>
      <c r="DZ88" t="s">
        <v>3</v>
      </c>
      <c r="EA88" t="s">
        <v>3</v>
      </c>
      <c r="EB88" t="s">
        <v>3</v>
      </c>
      <c r="EC88" t="s">
        <v>3</v>
      </c>
      <c r="EE88">
        <v>43005385</v>
      </c>
      <c r="EF88">
        <v>3</v>
      </c>
      <c r="EG88" t="s">
        <v>31</v>
      </c>
      <c r="EH88">
        <v>0</v>
      </c>
      <c r="EI88" t="s">
        <v>3</v>
      </c>
      <c r="EJ88">
        <v>2</v>
      </c>
      <c r="EK88">
        <v>110011</v>
      </c>
      <c r="EL88" t="s">
        <v>108</v>
      </c>
      <c r="EM88" t="s">
        <v>109</v>
      </c>
      <c r="EO88" t="s">
        <v>66</v>
      </c>
      <c r="EQ88">
        <v>0</v>
      </c>
      <c r="ER88">
        <v>4.97</v>
      </c>
      <c r="ES88">
        <v>0.4</v>
      </c>
      <c r="ET88">
        <v>0</v>
      </c>
      <c r="EU88">
        <v>0</v>
      </c>
      <c r="EV88">
        <v>4.57</v>
      </c>
      <c r="EW88">
        <v>0.5</v>
      </c>
      <c r="EX88">
        <v>0</v>
      </c>
      <c r="EY88">
        <v>0</v>
      </c>
      <c r="FQ88">
        <v>0</v>
      </c>
      <c r="FR88">
        <f t="shared" si="85"/>
        <v>0</v>
      </c>
      <c r="FS88">
        <v>0</v>
      </c>
      <c r="FX88">
        <v>95</v>
      </c>
      <c r="FY88">
        <v>50</v>
      </c>
      <c r="GA88" t="s">
        <v>3</v>
      </c>
      <c r="GD88">
        <v>1</v>
      </c>
      <c r="GF88">
        <v>1658965375</v>
      </c>
      <c r="GG88">
        <v>2</v>
      </c>
      <c r="GH88">
        <v>1</v>
      </c>
      <c r="GI88">
        <v>2</v>
      </c>
      <c r="GJ88">
        <v>0</v>
      </c>
      <c r="GK88">
        <v>0</v>
      </c>
      <c r="GL88">
        <f t="shared" si="86"/>
        <v>0</v>
      </c>
      <c r="GM88">
        <f t="shared" si="87"/>
        <v>16948.22</v>
      </c>
      <c r="GN88">
        <f t="shared" si="88"/>
        <v>0</v>
      </c>
      <c r="GO88">
        <f t="shared" si="89"/>
        <v>16948.22</v>
      </c>
      <c r="GP88">
        <f t="shared" si="90"/>
        <v>0</v>
      </c>
      <c r="GR88">
        <v>0</v>
      </c>
      <c r="GS88">
        <v>3</v>
      </c>
      <c r="GT88">
        <v>0</v>
      </c>
      <c r="GU88" t="s">
        <v>3</v>
      </c>
      <c r="GV88">
        <f t="shared" si="91"/>
        <v>0</v>
      </c>
      <c r="GW88">
        <v>1</v>
      </c>
      <c r="GX88">
        <f t="shared" si="92"/>
        <v>0</v>
      </c>
      <c r="HA88">
        <v>0</v>
      </c>
      <c r="HB88">
        <v>0</v>
      </c>
      <c r="HC88">
        <f t="shared" si="93"/>
        <v>0</v>
      </c>
      <c r="HE88" t="s">
        <v>3</v>
      </c>
      <c r="HF88" t="s">
        <v>3</v>
      </c>
      <c r="HM88" t="s">
        <v>3</v>
      </c>
      <c r="HN88" t="s">
        <v>110</v>
      </c>
      <c r="HO88" t="s">
        <v>111</v>
      </c>
      <c r="HP88" t="s">
        <v>108</v>
      </c>
      <c r="HQ88" t="s">
        <v>108</v>
      </c>
      <c r="IK88">
        <v>0</v>
      </c>
    </row>
    <row r="89" spans="1:245">
      <c r="A89">
        <v>17</v>
      </c>
      <c r="B89">
        <v>1</v>
      </c>
      <c r="E89" t="s">
        <v>245</v>
      </c>
      <c r="F89" t="s">
        <v>50</v>
      </c>
      <c r="G89" t="s">
        <v>246</v>
      </c>
      <c r="H89" t="s">
        <v>72</v>
      </c>
      <c r="I89">
        <v>46</v>
      </c>
      <c r="J89">
        <v>0</v>
      </c>
      <c r="K89">
        <v>46</v>
      </c>
      <c r="O89">
        <f t="shared" si="60"/>
        <v>421.82</v>
      </c>
      <c r="P89">
        <f t="shared" si="61"/>
        <v>421.82</v>
      </c>
      <c r="Q89">
        <f t="shared" si="62"/>
        <v>0</v>
      </c>
      <c r="R89">
        <f t="shared" si="63"/>
        <v>0</v>
      </c>
      <c r="S89">
        <f t="shared" si="64"/>
        <v>0</v>
      </c>
      <c r="T89">
        <f t="shared" si="65"/>
        <v>0</v>
      </c>
      <c r="U89">
        <f t="shared" si="66"/>
        <v>0</v>
      </c>
      <c r="V89">
        <f t="shared" si="67"/>
        <v>0</v>
      </c>
      <c r="W89">
        <f t="shared" si="68"/>
        <v>0</v>
      </c>
      <c r="X89">
        <f t="shared" si="69"/>
        <v>0</v>
      </c>
      <c r="Y89">
        <f t="shared" si="70"/>
        <v>0</v>
      </c>
      <c r="AA89">
        <v>43077426</v>
      </c>
      <c r="AB89">
        <f t="shared" si="71"/>
        <v>9.17</v>
      </c>
      <c r="AC89">
        <f>ROUND((ES89),2)</f>
        <v>9.17</v>
      </c>
      <c r="AD89">
        <f>ROUND((((ET89)-(EU89))+AE89),2)</f>
        <v>0</v>
      </c>
      <c r="AE89">
        <f>ROUND((EU89),2)</f>
        <v>0</v>
      </c>
      <c r="AF89">
        <f>ROUND((EV89),2)</f>
        <v>0</v>
      </c>
      <c r="AG89">
        <f t="shared" si="72"/>
        <v>0</v>
      </c>
      <c r="AH89">
        <f>(EW89)</f>
        <v>0</v>
      </c>
      <c r="AI89">
        <f>(EX89)</f>
        <v>0</v>
      </c>
      <c r="AJ89">
        <f t="shared" si="73"/>
        <v>0</v>
      </c>
      <c r="AK89">
        <v>9.17</v>
      </c>
      <c r="AL89">
        <v>9.17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1</v>
      </c>
      <c r="AW89">
        <v>1</v>
      </c>
      <c r="AZ89">
        <v>1</v>
      </c>
      <c r="BA89">
        <v>1</v>
      </c>
      <c r="BB89">
        <v>1</v>
      </c>
      <c r="BC89">
        <v>1</v>
      </c>
      <c r="BD89" t="s">
        <v>3</v>
      </c>
      <c r="BE89" t="s">
        <v>3</v>
      </c>
      <c r="BF89" t="s">
        <v>3</v>
      </c>
      <c r="BG89" t="s">
        <v>3</v>
      </c>
      <c r="BH89">
        <v>3</v>
      </c>
      <c r="BI89">
        <v>1</v>
      </c>
      <c r="BJ89" t="s">
        <v>3</v>
      </c>
      <c r="BM89">
        <v>1100</v>
      </c>
      <c r="BN89">
        <v>0</v>
      </c>
      <c r="BO89" t="s">
        <v>3</v>
      </c>
      <c r="BP89">
        <v>0</v>
      </c>
      <c r="BQ89">
        <v>8</v>
      </c>
      <c r="BR89">
        <v>0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 t="s">
        <v>3</v>
      </c>
      <c r="BZ89">
        <v>0</v>
      </c>
      <c r="CA89">
        <v>0</v>
      </c>
      <c r="CB89" t="s">
        <v>3</v>
      </c>
      <c r="CE89">
        <v>0</v>
      </c>
      <c r="CF89">
        <v>0</v>
      </c>
      <c r="CG89">
        <v>0</v>
      </c>
      <c r="CM89">
        <v>0</v>
      </c>
      <c r="CN89" t="s">
        <v>3</v>
      </c>
      <c r="CO89">
        <v>0</v>
      </c>
      <c r="CP89">
        <f t="shared" si="74"/>
        <v>421.82</v>
      </c>
      <c r="CQ89">
        <f t="shared" si="75"/>
        <v>9.17</v>
      </c>
      <c r="CR89">
        <f t="shared" si="76"/>
        <v>0</v>
      </c>
      <c r="CS89">
        <f t="shared" si="77"/>
        <v>0</v>
      </c>
      <c r="CT89">
        <f t="shared" si="78"/>
        <v>0</v>
      </c>
      <c r="CU89">
        <f t="shared" si="79"/>
        <v>0</v>
      </c>
      <c r="CV89">
        <f t="shared" si="80"/>
        <v>0</v>
      </c>
      <c r="CW89">
        <f t="shared" si="81"/>
        <v>0</v>
      </c>
      <c r="CX89">
        <f t="shared" si="82"/>
        <v>0</v>
      </c>
      <c r="CY89">
        <f t="shared" si="83"/>
        <v>0</v>
      </c>
      <c r="CZ89">
        <f t="shared" si="84"/>
        <v>0</v>
      </c>
      <c r="DC89" t="s">
        <v>3</v>
      </c>
      <c r="DD89" t="s">
        <v>3</v>
      </c>
      <c r="DE89" t="s">
        <v>3</v>
      </c>
      <c r="DF89" t="s">
        <v>3</v>
      </c>
      <c r="DG89" t="s">
        <v>3</v>
      </c>
      <c r="DH89" t="s">
        <v>3</v>
      </c>
      <c r="DI89" t="s">
        <v>3</v>
      </c>
      <c r="DJ89" t="s">
        <v>3</v>
      </c>
      <c r="DK89" t="s">
        <v>3</v>
      </c>
      <c r="DL89" t="s">
        <v>3</v>
      </c>
      <c r="DM89" t="s">
        <v>3</v>
      </c>
      <c r="DN89">
        <v>0</v>
      </c>
      <c r="DO89">
        <v>0</v>
      </c>
      <c r="DP89">
        <v>1</v>
      </c>
      <c r="DQ89">
        <v>1</v>
      </c>
      <c r="DU89">
        <v>1010</v>
      </c>
      <c r="DV89" t="s">
        <v>72</v>
      </c>
      <c r="DW89" t="s">
        <v>72</v>
      </c>
      <c r="DX89">
        <v>1</v>
      </c>
      <c r="DZ89" t="s">
        <v>3</v>
      </c>
      <c r="EA89" t="s">
        <v>3</v>
      </c>
      <c r="EB89" t="s">
        <v>3</v>
      </c>
      <c r="EC89" t="s">
        <v>3</v>
      </c>
      <c r="EE89">
        <v>43005718</v>
      </c>
      <c r="EF89">
        <v>8</v>
      </c>
      <c r="EG89" t="s">
        <v>53</v>
      </c>
      <c r="EH89">
        <v>0</v>
      </c>
      <c r="EI89" t="s">
        <v>3</v>
      </c>
      <c r="EJ89">
        <v>1</v>
      </c>
      <c r="EK89">
        <v>1100</v>
      </c>
      <c r="EL89" t="s">
        <v>54</v>
      </c>
      <c r="EM89" t="s">
        <v>55</v>
      </c>
      <c r="EO89" t="s">
        <v>3</v>
      </c>
      <c r="EQ89">
        <v>0</v>
      </c>
      <c r="ER89">
        <v>9.17</v>
      </c>
      <c r="ES89">
        <v>9.17</v>
      </c>
      <c r="ET89">
        <v>0</v>
      </c>
      <c r="EU89">
        <v>0</v>
      </c>
      <c r="EV89">
        <v>0</v>
      </c>
      <c r="EW89">
        <v>0</v>
      </c>
      <c r="EX89">
        <v>0</v>
      </c>
      <c r="EY89">
        <v>0</v>
      </c>
      <c r="EZ89">
        <v>5</v>
      </c>
      <c r="FC89">
        <v>1</v>
      </c>
      <c r="FD89">
        <v>18</v>
      </c>
      <c r="FF89">
        <v>11</v>
      </c>
      <c r="FQ89">
        <v>0</v>
      </c>
      <c r="FR89">
        <f t="shared" si="85"/>
        <v>0</v>
      </c>
      <c r="FS89">
        <v>0</v>
      </c>
      <c r="FX89">
        <v>0</v>
      </c>
      <c r="FY89">
        <v>0</v>
      </c>
      <c r="GA89" t="s">
        <v>247</v>
      </c>
      <c r="GD89">
        <v>1</v>
      </c>
      <c r="GF89">
        <v>1419964004</v>
      </c>
      <c r="GG89">
        <v>2</v>
      </c>
      <c r="GH89">
        <v>3</v>
      </c>
      <c r="GI89">
        <v>-2</v>
      </c>
      <c r="GJ89">
        <v>0</v>
      </c>
      <c r="GK89">
        <v>0</v>
      </c>
      <c r="GL89">
        <f t="shared" si="86"/>
        <v>0</v>
      </c>
      <c r="GM89">
        <f t="shared" si="87"/>
        <v>421.82</v>
      </c>
      <c r="GN89">
        <f t="shared" si="88"/>
        <v>421.82</v>
      </c>
      <c r="GO89">
        <f t="shared" si="89"/>
        <v>0</v>
      </c>
      <c r="GP89">
        <f t="shared" si="90"/>
        <v>0</v>
      </c>
      <c r="GR89">
        <v>1</v>
      </c>
      <c r="GS89">
        <v>1</v>
      </c>
      <c r="GT89">
        <v>0</v>
      </c>
      <c r="GU89" t="s">
        <v>3</v>
      </c>
      <c r="GV89">
        <f t="shared" si="91"/>
        <v>0</v>
      </c>
      <c r="GW89">
        <v>1</v>
      </c>
      <c r="GX89">
        <f t="shared" si="92"/>
        <v>0</v>
      </c>
      <c r="HA89">
        <v>0</v>
      </c>
      <c r="HB89">
        <v>0</v>
      </c>
      <c r="HC89">
        <f t="shared" si="93"/>
        <v>0</v>
      </c>
      <c r="HE89" t="s">
        <v>57</v>
      </c>
      <c r="HF89" t="s">
        <v>57</v>
      </c>
      <c r="HM89" t="s">
        <v>3</v>
      </c>
      <c r="HN89" t="s">
        <v>3</v>
      </c>
      <c r="HO89" t="s">
        <v>3</v>
      </c>
      <c r="HP89" t="s">
        <v>3</v>
      </c>
      <c r="HQ89" t="s">
        <v>3</v>
      </c>
      <c r="IK89">
        <v>0</v>
      </c>
    </row>
    <row r="90" spans="1:245">
      <c r="A90">
        <v>17</v>
      </c>
      <c r="B90">
        <v>1</v>
      </c>
      <c r="E90" t="s">
        <v>248</v>
      </c>
      <c r="F90" t="s">
        <v>50</v>
      </c>
      <c r="G90" t="s">
        <v>249</v>
      </c>
      <c r="H90" t="s">
        <v>72</v>
      </c>
      <c r="I90">
        <v>40</v>
      </c>
      <c r="J90">
        <v>0</v>
      </c>
      <c r="K90">
        <v>40</v>
      </c>
      <c r="O90">
        <f t="shared" si="60"/>
        <v>900</v>
      </c>
      <c r="P90">
        <f t="shared" si="61"/>
        <v>900</v>
      </c>
      <c r="Q90">
        <f t="shared" si="62"/>
        <v>0</v>
      </c>
      <c r="R90">
        <f t="shared" si="63"/>
        <v>0</v>
      </c>
      <c r="S90">
        <f t="shared" si="64"/>
        <v>0</v>
      </c>
      <c r="T90">
        <f t="shared" si="65"/>
        <v>0</v>
      </c>
      <c r="U90">
        <f t="shared" si="66"/>
        <v>0</v>
      </c>
      <c r="V90">
        <f t="shared" si="67"/>
        <v>0</v>
      </c>
      <c r="W90">
        <f t="shared" si="68"/>
        <v>0</v>
      </c>
      <c r="X90">
        <f t="shared" si="69"/>
        <v>0</v>
      </c>
      <c r="Y90">
        <f t="shared" si="70"/>
        <v>0</v>
      </c>
      <c r="AA90">
        <v>43077426</v>
      </c>
      <c r="AB90">
        <f t="shared" si="71"/>
        <v>22.5</v>
      </c>
      <c r="AC90">
        <f>ROUND((ES90),2)</f>
        <v>22.5</v>
      </c>
      <c r="AD90">
        <f>ROUND((((ET90)-(EU90))+AE90),2)</f>
        <v>0</v>
      </c>
      <c r="AE90">
        <f>ROUND((EU90),2)</f>
        <v>0</v>
      </c>
      <c r="AF90">
        <f>ROUND((EV90),2)</f>
        <v>0</v>
      </c>
      <c r="AG90">
        <f t="shared" si="72"/>
        <v>0</v>
      </c>
      <c r="AH90">
        <f>(EW90)</f>
        <v>0</v>
      </c>
      <c r="AI90">
        <f>(EX90)</f>
        <v>0</v>
      </c>
      <c r="AJ90">
        <f t="shared" si="73"/>
        <v>0</v>
      </c>
      <c r="AK90">
        <v>22.5</v>
      </c>
      <c r="AL90">
        <v>22.5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1</v>
      </c>
      <c r="AW90">
        <v>1</v>
      </c>
      <c r="AZ90">
        <v>1</v>
      </c>
      <c r="BA90">
        <v>1</v>
      </c>
      <c r="BB90">
        <v>1</v>
      </c>
      <c r="BC90">
        <v>1</v>
      </c>
      <c r="BD90" t="s">
        <v>3</v>
      </c>
      <c r="BE90" t="s">
        <v>3</v>
      </c>
      <c r="BF90" t="s">
        <v>3</v>
      </c>
      <c r="BG90" t="s">
        <v>3</v>
      </c>
      <c r="BH90">
        <v>3</v>
      </c>
      <c r="BI90">
        <v>1</v>
      </c>
      <c r="BJ90" t="s">
        <v>3</v>
      </c>
      <c r="BM90">
        <v>1100</v>
      </c>
      <c r="BN90">
        <v>0</v>
      </c>
      <c r="BO90" t="s">
        <v>3</v>
      </c>
      <c r="BP90">
        <v>0</v>
      </c>
      <c r="BQ90">
        <v>8</v>
      </c>
      <c r="BR90">
        <v>0</v>
      </c>
      <c r="BS90">
        <v>1</v>
      </c>
      <c r="BT90">
        <v>1</v>
      </c>
      <c r="BU90">
        <v>1</v>
      </c>
      <c r="BV90">
        <v>1</v>
      </c>
      <c r="BW90">
        <v>1</v>
      </c>
      <c r="BX90">
        <v>1</v>
      </c>
      <c r="BY90" t="s">
        <v>3</v>
      </c>
      <c r="BZ90">
        <v>0</v>
      </c>
      <c r="CA90">
        <v>0</v>
      </c>
      <c r="CB90" t="s">
        <v>3</v>
      </c>
      <c r="CE90">
        <v>0</v>
      </c>
      <c r="CF90">
        <v>0</v>
      </c>
      <c r="CG90">
        <v>0</v>
      </c>
      <c r="CM90">
        <v>0</v>
      </c>
      <c r="CN90" t="s">
        <v>3</v>
      </c>
      <c r="CO90">
        <v>0</v>
      </c>
      <c r="CP90">
        <f t="shared" si="74"/>
        <v>900</v>
      </c>
      <c r="CQ90">
        <f t="shared" si="75"/>
        <v>22.5</v>
      </c>
      <c r="CR90">
        <f t="shared" si="76"/>
        <v>0</v>
      </c>
      <c r="CS90">
        <f t="shared" si="77"/>
        <v>0</v>
      </c>
      <c r="CT90">
        <f t="shared" si="78"/>
        <v>0</v>
      </c>
      <c r="CU90">
        <f t="shared" si="79"/>
        <v>0</v>
      </c>
      <c r="CV90">
        <f t="shared" si="80"/>
        <v>0</v>
      </c>
      <c r="CW90">
        <f t="shared" si="81"/>
        <v>0</v>
      </c>
      <c r="CX90">
        <f t="shared" si="82"/>
        <v>0</v>
      </c>
      <c r="CY90">
        <f t="shared" si="83"/>
        <v>0</v>
      </c>
      <c r="CZ90">
        <f t="shared" si="84"/>
        <v>0</v>
      </c>
      <c r="DC90" t="s">
        <v>3</v>
      </c>
      <c r="DD90" t="s">
        <v>3</v>
      </c>
      <c r="DE90" t="s">
        <v>3</v>
      </c>
      <c r="DF90" t="s">
        <v>3</v>
      </c>
      <c r="DG90" t="s">
        <v>3</v>
      </c>
      <c r="DH90" t="s">
        <v>3</v>
      </c>
      <c r="DI90" t="s">
        <v>3</v>
      </c>
      <c r="DJ90" t="s">
        <v>3</v>
      </c>
      <c r="DK90" t="s">
        <v>3</v>
      </c>
      <c r="DL90" t="s">
        <v>3</v>
      </c>
      <c r="DM90" t="s">
        <v>3</v>
      </c>
      <c r="DN90">
        <v>0</v>
      </c>
      <c r="DO90">
        <v>0</v>
      </c>
      <c r="DP90">
        <v>1</v>
      </c>
      <c r="DQ90">
        <v>1</v>
      </c>
      <c r="DU90">
        <v>1010</v>
      </c>
      <c r="DV90" t="s">
        <v>72</v>
      </c>
      <c r="DW90" t="s">
        <v>72</v>
      </c>
      <c r="DX90">
        <v>1</v>
      </c>
      <c r="DZ90" t="s">
        <v>3</v>
      </c>
      <c r="EA90" t="s">
        <v>3</v>
      </c>
      <c r="EB90" t="s">
        <v>3</v>
      </c>
      <c r="EC90" t="s">
        <v>3</v>
      </c>
      <c r="EE90">
        <v>43005718</v>
      </c>
      <c r="EF90">
        <v>8</v>
      </c>
      <c r="EG90" t="s">
        <v>53</v>
      </c>
      <c r="EH90">
        <v>0</v>
      </c>
      <c r="EI90" t="s">
        <v>3</v>
      </c>
      <c r="EJ90">
        <v>1</v>
      </c>
      <c r="EK90">
        <v>1100</v>
      </c>
      <c r="EL90" t="s">
        <v>54</v>
      </c>
      <c r="EM90" t="s">
        <v>55</v>
      </c>
      <c r="EO90" t="s">
        <v>3</v>
      </c>
      <c r="EQ90">
        <v>0</v>
      </c>
      <c r="ER90">
        <v>22.5</v>
      </c>
      <c r="ES90">
        <v>22.5</v>
      </c>
      <c r="ET90">
        <v>0</v>
      </c>
      <c r="EU90">
        <v>0</v>
      </c>
      <c r="EV90">
        <v>0</v>
      </c>
      <c r="EW90">
        <v>0</v>
      </c>
      <c r="EX90">
        <v>0</v>
      </c>
      <c r="EY90">
        <v>0</v>
      </c>
      <c r="EZ90">
        <v>5</v>
      </c>
      <c r="FC90">
        <v>1</v>
      </c>
      <c r="FD90">
        <v>18</v>
      </c>
      <c r="FF90">
        <v>27</v>
      </c>
      <c r="FQ90">
        <v>0</v>
      </c>
      <c r="FR90">
        <f t="shared" si="85"/>
        <v>0</v>
      </c>
      <c r="FS90">
        <v>0</v>
      </c>
      <c r="FX90">
        <v>0</v>
      </c>
      <c r="FY90">
        <v>0</v>
      </c>
      <c r="GA90" t="s">
        <v>250</v>
      </c>
      <c r="GD90">
        <v>1</v>
      </c>
      <c r="GF90">
        <v>1298375721</v>
      </c>
      <c r="GG90">
        <v>2</v>
      </c>
      <c r="GH90">
        <v>3</v>
      </c>
      <c r="GI90">
        <v>-2</v>
      </c>
      <c r="GJ90">
        <v>0</v>
      </c>
      <c r="GK90">
        <v>0</v>
      </c>
      <c r="GL90">
        <f t="shared" si="86"/>
        <v>0</v>
      </c>
      <c r="GM90">
        <f t="shared" si="87"/>
        <v>900</v>
      </c>
      <c r="GN90">
        <f t="shared" si="88"/>
        <v>900</v>
      </c>
      <c r="GO90">
        <f t="shared" si="89"/>
        <v>0</v>
      </c>
      <c r="GP90">
        <f t="shared" si="90"/>
        <v>0</v>
      </c>
      <c r="GR90">
        <v>1</v>
      </c>
      <c r="GS90">
        <v>1</v>
      </c>
      <c r="GT90">
        <v>0</v>
      </c>
      <c r="GU90" t="s">
        <v>3</v>
      </c>
      <c r="GV90">
        <f t="shared" si="91"/>
        <v>0</v>
      </c>
      <c r="GW90">
        <v>1</v>
      </c>
      <c r="GX90">
        <f t="shared" si="92"/>
        <v>0</v>
      </c>
      <c r="HA90">
        <v>0</v>
      </c>
      <c r="HB90">
        <v>0</v>
      </c>
      <c r="HC90">
        <f t="shared" si="93"/>
        <v>0</v>
      </c>
      <c r="HE90" t="s">
        <v>57</v>
      </c>
      <c r="HF90" t="s">
        <v>57</v>
      </c>
      <c r="HM90" t="s">
        <v>3</v>
      </c>
      <c r="HN90" t="s">
        <v>3</v>
      </c>
      <c r="HO90" t="s">
        <v>3</v>
      </c>
      <c r="HP90" t="s">
        <v>3</v>
      </c>
      <c r="HQ90" t="s">
        <v>3</v>
      </c>
      <c r="IK90">
        <v>0</v>
      </c>
    </row>
    <row r="91" spans="1:245">
      <c r="A91">
        <v>17</v>
      </c>
      <c r="B91">
        <v>1</v>
      </c>
      <c r="C91">
        <f>ROW(SmtRes!A169)</f>
        <v>169</v>
      </c>
      <c r="D91">
        <f>ROW(EtalonRes!A170)</f>
        <v>170</v>
      </c>
      <c r="E91" t="s">
        <v>251</v>
      </c>
      <c r="F91" t="s">
        <v>242</v>
      </c>
      <c r="G91" t="s">
        <v>243</v>
      </c>
      <c r="H91" t="s">
        <v>98</v>
      </c>
      <c r="I91">
        <v>2</v>
      </c>
      <c r="J91">
        <v>0</v>
      </c>
      <c r="K91">
        <v>2</v>
      </c>
      <c r="O91">
        <f t="shared" si="60"/>
        <v>300.77</v>
      </c>
      <c r="P91">
        <f t="shared" si="61"/>
        <v>0</v>
      </c>
      <c r="Q91">
        <f t="shared" si="62"/>
        <v>0</v>
      </c>
      <c r="R91">
        <f t="shared" si="63"/>
        <v>0</v>
      </c>
      <c r="S91">
        <f t="shared" si="64"/>
        <v>300.77</v>
      </c>
      <c r="T91">
        <f t="shared" si="65"/>
        <v>0</v>
      </c>
      <c r="U91">
        <f t="shared" si="66"/>
        <v>1.1499999999999999</v>
      </c>
      <c r="V91">
        <f t="shared" si="67"/>
        <v>0</v>
      </c>
      <c r="W91">
        <f t="shared" si="68"/>
        <v>0</v>
      </c>
      <c r="X91">
        <f t="shared" si="69"/>
        <v>285.73</v>
      </c>
      <c r="Y91">
        <f t="shared" si="70"/>
        <v>150.38999999999999</v>
      </c>
      <c r="AA91">
        <v>43077426</v>
      </c>
      <c r="AB91">
        <f t="shared" si="71"/>
        <v>5.26</v>
      </c>
      <c r="AC91">
        <f>ROUND(((ES91*0)),2)</f>
        <v>0</v>
      </c>
      <c r="AD91">
        <f>ROUND(((((ET91*1.15))-((EU91*1.15)))+AE91),2)</f>
        <v>0</v>
      </c>
      <c r="AE91">
        <f>ROUND(((EU91*1.15)),2)</f>
        <v>0</v>
      </c>
      <c r="AF91">
        <f>ROUND(((EV91*1.15)),2)</f>
        <v>5.26</v>
      </c>
      <c r="AG91">
        <f t="shared" si="72"/>
        <v>0</v>
      </c>
      <c r="AH91">
        <f>((EW91*1.15))</f>
        <v>0.57499999999999996</v>
      </c>
      <c r="AI91">
        <f>((EX91*1.15))</f>
        <v>0</v>
      </c>
      <c r="AJ91">
        <f t="shared" si="73"/>
        <v>0</v>
      </c>
      <c r="AK91">
        <v>4.97</v>
      </c>
      <c r="AL91">
        <v>0.4</v>
      </c>
      <c r="AM91">
        <v>0</v>
      </c>
      <c r="AN91">
        <v>0</v>
      </c>
      <c r="AO91">
        <v>4.57</v>
      </c>
      <c r="AP91">
        <v>0</v>
      </c>
      <c r="AQ91">
        <v>0.5</v>
      </c>
      <c r="AR91">
        <v>0</v>
      </c>
      <c r="AS91">
        <v>0</v>
      </c>
      <c r="AT91">
        <v>95</v>
      </c>
      <c r="AU91">
        <v>50</v>
      </c>
      <c r="AV91">
        <v>1</v>
      </c>
      <c r="AW91">
        <v>1</v>
      </c>
      <c r="AZ91">
        <v>1</v>
      </c>
      <c r="BA91">
        <v>28.59</v>
      </c>
      <c r="BB91">
        <v>1</v>
      </c>
      <c r="BC91">
        <v>12.8</v>
      </c>
      <c r="BD91" t="s">
        <v>3</v>
      </c>
      <c r="BE91" t="s">
        <v>3</v>
      </c>
      <c r="BF91" t="s">
        <v>3</v>
      </c>
      <c r="BG91" t="s">
        <v>3</v>
      </c>
      <c r="BH91">
        <v>0</v>
      </c>
      <c r="BI91">
        <v>2</v>
      </c>
      <c r="BJ91" t="s">
        <v>244</v>
      </c>
      <c r="BM91">
        <v>110011</v>
      </c>
      <c r="BN91">
        <v>0</v>
      </c>
      <c r="BO91" t="s">
        <v>242</v>
      </c>
      <c r="BP91">
        <v>1</v>
      </c>
      <c r="BQ91">
        <v>3</v>
      </c>
      <c r="BR91">
        <v>0</v>
      </c>
      <c r="BS91">
        <v>28.59</v>
      </c>
      <c r="BT91">
        <v>1</v>
      </c>
      <c r="BU91">
        <v>1</v>
      </c>
      <c r="BV91">
        <v>1</v>
      </c>
      <c r="BW91">
        <v>1</v>
      </c>
      <c r="BX91">
        <v>1</v>
      </c>
      <c r="BY91" t="s">
        <v>3</v>
      </c>
      <c r="BZ91">
        <v>90</v>
      </c>
      <c r="CA91">
        <v>46</v>
      </c>
      <c r="CB91" t="s">
        <v>3</v>
      </c>
      <c r="CE91">
        <v>0</v>
      </c>
      <c r="CF91">
        <v>0</v>
      </c>
      <c r="CG91">
        <v>0</v>
      </c>
      <c r="CM91">
        <v>0</v>
      </c>
      <c r="CN91" t="s">
        <v>564</v>
      </c>
      <c r="CO91">
        <v>0</v>
      </c>
      <c r="CP91">
        <f t="shared" si="74"/>
        <v>300.77</v>
      </c>
      <c r="CQ91">
        <f t="shared" si="75"/>
        <v>0</v>
      </c>
      <c r="CR91">
        <f t="shared" si="76"/>
        <v>0</v>
      </c>
      <c r="CS91">
        <f t="shared" si="77"/>
        <v>0</v>
      </c>
      <c r="CT91">
        <f t="shared" si="78"/>
        <v>150.38339999999999</v>
      </c>
      <c r="CU91">
        <f t="shared" si="79"/>
        <v>0</v>
      </c>
      <c r="CV91">
        <f t="shared" si="80"/>
        <v>0.57499999999999996</v>
      </c>
      <c r="CW91">
        <f t="shared" si="81"/>
        <v>0</v>
      </c>
      <c r="CX91">
        <f t="shared" si="82"/>
        <v>0</v>
      </c>
      <c r="CY91">
        <f t="shared" si="83"/>
        <v>285.73149999999998</v>
      </c>
      <c r="CZ91">
        <f t="shared" si="84"/>
        <v>150.38499999999999</v>
      </c>
      <c r="DC91" t="s">
        <v>3</v>
      </c>
      <c r="DD91" t="s">
        <v>27</v>
      </c>
      <c r="DE91" t="s">
        <v>28</v>
      </c>
      <c r="DF91" t="s">
        <v>28</v>
      </c>
      <c r="DG91" t="s">
        <v>28</v>
      </c>
      <c r="DH91" t="s">
        <v>3</v>
      </c>
      <c r="DI91" t="s">
        <v>28</v>
      </c>
      <c r="DJ91" t="s">
        <v>28</v>
      </c>
      <c r="DK91" t="s">
        <v>3</v>
      </c>
      <c r="DL91" t="s">
        <v>29</v>
      </c>
      <c r="DM91" t="s">
        <v>30</v>
      </c>
      <c r="DN91">
        <v>0</v>
      </c>
      <c r="DO91">
        <v>0</v>
      </c>
      <c r="DP91">
        <v>1</v>
      </c>
      <c r="DQ91">
        <v>1</v>
      </c>
      <c r="DU91">
        <v>1013</v>
      </c>
      <c r="DV91" t="s">
        <v>98</v>
      </c>
      <c r="DW91" t="s">
        <v>98</v>
      </c>
      <c r="DX91">
        <v>1</v>
      </c>
      <c r="DZ91" t="s">
        <v>3</v>
      </c>
      <c r="EA91" t="s">
        <v>3</v>
      </c>
      <c r="EB91" t="s">
        <v>3</v>
      </c>
      <c r="EC91" t="s">
        <v>3</v>
      </c>
      <c r="EE91">
        <v>43005385</v>
      </c>
      <c r="EF91">
        <v>3</v>
      </c>
      <c r="EG91" t="s">
        <v>31</v>
      </c>
      <c r="EH91">
        <v>0</v>
      </c>
      <c r="EI91" t="s">
        <v>3</v>
      </c>
      <c r="EJ91">
        <v>2</v>
      </c>
      <c r="EK91">
        <v>110011</v>
      </c>
      <c r="EL91" t="s">
        <v>108</v>
      </c>
      <c r="EM91" t="s">
        <v>109</v>
      </c>
      <c r="EO91" t="s">
        <v>66</v>
      </c>
      <c r="EQ91">
        <v>0</v>
      </c>
      <c r="ER91">
        <v>4.97</v>
      </c>
      <c r="ES91">
        <v>0.4</v>
      </c>
      <c r="ET91">
        <v>0</v>
      </c>
      <c r="EU91">
        <v>0</v>
      </c>
      <c r="EV91">
        <v>4.57</v>
      </c>
      <c r="EW91">
        <v>0.5</v>
      </c>
      <c r="EX91">
        <v>0</v>
      </c>
      <c r="EY91">
        <v>0</v>
      </c>
      <c r="FQ91">
        <v>0</v>
      </c>
      <c r="FR91">
        <f t="shared" si="85"/>
        <v>0</v>
      </c>
      <c r="FS91">
        <v>0</v>
      </c>
      <c r="FX91">
        <v>95</v>
      </c>
      <c r="FY91">
        <v>50</v>
      </c>
      <c r="GA91" t="s">
        <v>3</v>
      </c>
      <c r="GD91">
        <v>1</v>
      </c>
      <c r="GF91">
        <v>1658965375</v>
      </c>
      <c r="GG91">
        <v>2</v>
      </c>
      <c r="GH91">
        <v>1</v>
      </c>
      <c r="GI91">
        <v>2</v>
      </c>
      <c r="GJ91">
        <v>0</v>
      </c>
      <c r="GK91">
        <v>0</v>
      </c>
      <c r="GL91">
        <f t="shared" si="86"/>
        <v>0</v>
      </c>
      <c r="GM91">
        <f t="shared" si="87"/>
        <v>736.89</v>
      </c>
      <c r="GN91">
        <f t="shared" si="88"/>
        <v>0</v>
      </c>
      <c r="GO91">
        <f t="shared" si="89"/>
        <v>736.89</v>
      </c>
      <c r="GP91">
        <f t="shared" si="90"/>
        <v>0</v>
      </c>
      <c r="GR91">
        <v>0</v>
      </c>
      <c r="GS91">
        <v>3</v>
      </c>
      <c r="GT91">
        <v>0</v>
      </c>
      <c r="GU91" t="s">
        <v>3</v>
      </c>
      <c r="GV91">
        <f t="shared" si="91"/>
        <v>0</v>
      </c>
      <c r="GW91">
        <v>1</v>
      </c>
      <c r="GX91">
        <f t="shared" si="92"/>
        <v>0</v>
      </c>
      <c r="HA91">
        <v>0</v>
      </c>
      <c r="HB91">
        <v>0</v>
      </c>
      <c r="HC91">
        <f t="shared" si="93"/>
        <v>0</v>
      </c>
      <c r="HE91" t="s">
        <v>3</v>
      </c>
      <c r="HF91" t="s">
        <v>3</v>
      </c>
      <c r="HM91" t="s">
        <v>3</v>
      </c>
      <c r="HN91" t="s">
        <v>110</v>
      </c>
      <c r="HO91" t="s">
        <v>111</v>
      </c>
      <c r="HP91" t="s">
        <v>108</v>
      </c>
      <c r="HQ91" t="s">
        <v>108</v>
      </c>
      <c r="IK91">
        <v>0</v>
      </c>
    </row>
    <row r="92" spans="1:245">
      <c r="A92">
        <v>17</v>
      </c>
      <c r="B92">
        <v>1</v>
      </c>
      <c r="E92" t="s">
        <v>252</v>
      </c>
      <c r="F92" t="s">
        <v>50</v>
      </c>
      <c r="G92" t="s">
        <v>253</v>
      </c>
      <c r="H92" t="s">
        <v>72</v>
      </c>
      <c r="I92">
        <v>2</v>
      </c>
      <c r="J92">
        <v>0</v>
      </c>
      <c r="K92">
        <v>2</v>
      </c>
      <c r="O92">
        <f t="shared" si="60"/>
        <v>626.66</v>
      </c>
      <c r="P92">
        <f t="shared" si="61"/>
        <v>626.66</v>
      </c>
      <c r="Q92">
        <f t="shared" si="62"/>
        <v>0</v>
      </c>
      <c r="R92">
        <f t="shared" si="63"/>
        <v>0</v>
      </c>
      <c r="S92">
        <f t="shared" si="64"/>
        <v>0</v>
      </c>
      <c r="T92">
        <f t="shared" si="65"/>
        <v>0</v>
      </c>
      <c r="U92">
        <f t="shared" si="66"/>
        <v>0</v>
      </c>
      <c r="V92">
        <f t="shared" si="67"/>
        <v>0</v>
      </c>
      <c r="W92">
        <f t="shared" si="68"/>
        <v>0</v>
      </c>
      <c r="X92">
        <f t="shared" si="69"/>
        <v>0</v>
      </c>
      <c r="Y92">
        <f t="shared" si="70"/>
        <v>0</v>
      </c>
      <c r="AA92">
        <v>43077426</v>
      </c>
      <c r="AB92">
        <f t="shared" ref="AB92" si="98">ROUND((AC92+AD92+AF92),2)</f>
        <v>313.33</v>
      </c>
      <c r="AC92">
        <f>ROUND((ES92),2)</f>
        <v>313.33</v>
      </c>
      <c r="AD92">
        <f>ROUND((((ET92)-(EU92))+AE92),2)</f>
        <v>0</v>
      </c>
      <c r="AE92">
        <f>ROUND((EU92),2)</f>
        <v>0</v>
      </c>
      <c r="AF92">
        <f>ROUND((EV92),2)</f>
        <v>0</v>
      </c>
      <c r="AG92">
        <f t="shared" si="72"/>
        <v>0</v>
      </c>
      <c r="AH92">
        <f>(EW92)</f>
        <v>0</v>
      </c>
      <c r="AI92">
        <f>(EX92)</f>
        <v>0</v>
      </c>
      <c r="AJ92">
        <f t="shared" si="73"/>
        <v>0</v>
      </c>
      <c r="AK92">
        <v>313.33</v>
      </c>
      <c r="AL92">
        <v>313.33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1</v>
      </c>
      <c r="AW92">
        <v>1</v>
      </c>
      <c r="AZ92">
        <v>1</v>
      </c>
      <c r="BA92">
        <v>1</v>
      </c>
      <c r="BB92">
        <v>1</v>
      </c>
      <c r="BC92">
        <v>1</v>
      </c>
      <c r="BD92" t="s">
        <v>3</v>
      </c>
      <c r="BE92" t="s">
        <v>3</v>
      </c>
      <c r="BF92" t="s">
        <v>3</v>
      </c>
      <c r="BG92" t="s">
        <v>3</v>
      </c>
      <c r="BH92">
        <v>3</v>
      </c>
      <c r="BI92">
        <v>1</v>
      </c>
      <c r="BJ92" t="s">
        <v>3</v>
      </c>
      <c r="BM92">
        <v>1100</v>
      </c>
      <c r="BN92">
        <v>0</v>
      </c>
      <c r="BO92" t="s">
        <v>3</v>
      </c>
      <c r="BP92">
        <v>0</v>
      </c>
      <c r="BQ92">
        <v>8</v>
      </c>
      <c r="BR92">
        <v>0</v>
      </c>
      <c r="BS92">
        <v>1</v>
      </c>
      <c r="BT92">
        <v>1</v>
      </c>
      <c r="BU92">
        <v>1</v>
      </c>
      <c r="BV92">
        <v>1</v>
      </c>
      <c r="BW92">
        <v>1</v>
      </c>
      <c r="BX92">
        <v>1</v>
      </c>
      <c r="BY92" t="s">
        <v>3</v>
      </c>
      <c r="BZ92">
        <v>0</v>
      </c>
      <c r="CA92">
        <v>0</v>
      </c>
      <c r="CB92" t="s">
        <v>3</v>
      </c>
      <c r="CE92">
        <v>0</v>
      </c>
      <c r="CF92">
        <v>0</v>
      </c>
      <c r="CG92">
        <v>0</v>
      </c>
      <c r="CM92">
        <v>0</v>
      </c>
      <c r="CN92" t="s">
        <v>3</v>
      </c>
      <c r="CO92">
        <v>0</v>
      </c>
      <c r="CP92">
        <f t="shared" si="74"/>
        <v>626.66</v>
      </c>
      <c r="CQ92">
        <f t="shared" si="75"/>
        <v>313.33</v>
      </c>
      <c r="CR92">
        <f t="shared" si="76"/>
        <v>0</v>
      </c>
      <c r="CS92">
        <f t="shared" si="77"/>
        <v>0</v>
      </c>
      <c r="CT92">
        <f t="shared" si="78"/>
        <v>0</v>
      </c>
      <c r="CU92">
        <f t="shared" si="79"/>
        <v>0</v>
      </c>
      <c r="CV92">
        <f t="shared" si="80"/>
        <v>0</v>
      </c>
      <c r="CW92">
        <f t="shared" si="81"/>
        <v>0</v>
      </c>
      <c r="CX92">
        <f t="shared" si="82"/>
        <v>0</v>
      </c>
      <c r="CY92">
        <f t="shared" si="83"/>
        <v>0</v>
      </c>
      <c r="CZ92">
        <f t="shared" si="84"/>
        <v>0</v>
      </c>
      <c r="DC92" t="s">
        <v>3</v>
      </c>
      <c r="DD92" t="s">
        <v>3</v>
      </c>
      <c r="DE92" t="s">
        <v>3</v>
      </c>
      <c r="DF92" t="s">
        <v>3</v>
      </c>
      <c r="DG92" t="s">
        <v>3</v>
      </c>
      <c r="DH92" t="s">
        <v>3</v>
      </c>
      <c r="DI92" t="s">
        <v>3</v>
      </c>
      <c r="DJ92" t="s">
        <v>3</v>
      </c>
      <c r="DK92" t="s">
        <v>3</v>
      </c>
      <c r="DL92" t="s">
        <v>3</v>
      </c>
      <c r="DM92" t="s">
        <v>3</v>
      </c>
      <c r="DN92">
        <v>0</v>
      </c>
      <c r="DO92">
        <v>0</v>
      </c>
      <c r="DP92">
        <v>1</v>
      </c>
      <c r="DQ92">
        <v>1</v>
      </c>
      <c r="DU92">
        <v>1010</v>
      </c>
      <c r="DV92" t="s">
        <v>72</v>
      </c>
      <c r="DW92" t="s">
        <v>72</v>
      </c>
      <c r="DX92">
        <v>1</v>
      </c>
      <c r="DZ92" t="s">
        <v>3</v>
      </c>
      <c r="EA92" t="s">
        <v>3</v>
      </c>
      <c r="EB92" t="s">
        <v>3</v>
      </c>
      <c r="EC92" t="s">
        <v>3</v>
      </c>
      <c r="EE92">
        <v>43005718</v>
      </c>
      <c r="EF92">
        <v>8</v>
      </c>
      <c r="EG92" t="s">
        <v>53</v>
      </c>
      <c r="EH92">
        <v>0</v>
      </c>
      <c r="EI92" t="s">
        <v>3</v>
      </c>
      <c r="EJ92">
        <v>1</v>
      </c>
      <c r="EK92">
        <v>1100</v>
      </c>
      <c r="EL92" t="s">
        <v>54</v>
      </c>
      <c r="EM92" t="s">
        <v>55</v>
      </c>
      <c r="EO92" t="s">
        <v>3</v>
      </c>
      <c r="EQ92">
        <v>0</v>
      </c>
      <c r="ER92">
        <v>313.33</v>
      </c>
      <c r="ES92">
        <v>313.33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5</v>
      </c>
      <c r="FC92">
        <v>1</v>
      </c>
      <c r="FD92">
        <v>18</v>
      </c>
      <c r="FF92">
        <v>376</v>
      </c>
      <c r="FQ92">
        <v>0</v>
      </c>
      <c r="FR92">
        <f t="shared" si="85"/>
        <v>0</v>
      </c>
      <c r="FS92">
        <v>0</v>
      </c>
      <c r="FX92">
        <v>0</v>
      </c>
      <c r="FY92">
        <v>0</v>
      </c>
      <c r="GA92" t="s">
        <v>254</v>
      </c>
      <c r="GD92">
        <v>1</v>
      </c>
      <c r="GF92">
        <v>1942395680</v>
      </c>
      <c r="GG92">
        <v>2</v>
      </c>
      <c r="GH92">
        <v>3</v>
      </c>
      <c r="GI92">
        <v>-2</v>
      </c>
      <c r="GJ92">
        <v>0</v>
      </c>
      <c r="GK92">
        <v>0</v>
      </c>
      <c r="GL92">
        <f t="shared" si="86"/>
        <v>0</v>
      </c>
      <c r="GM92">
        <f t="shared" si="87"/>
        <v>626.66</v>
      </c>
      <c r="GN92">
        <f t="shared" si="88"/>
        <v>626.66</v>
      </c>
      <c r="GO92">
        <f t="shared" si="89"/>
        <v>0</v>
      </c>
      <c r="GP92">
        <f t="shared" si="90"/>
        <v>0</v>
      </c>
      <c r="GR92">
        <v>1</v>
      </c>
      <c r="GS92">
        <v>1</v>
      </c>
      <c r="GT92">
        <v>0</v>
      </c>
      <c r="GU92" t="s">
        <v>3</v>
      </c>
      <c r="GV92">
        <f t="shared" si="91"/>
        <v>0</v>
      </c>
      <c r="GW92">
        <v>1</v>
      </c>
      <c r="GX92">
        <f t="shared" si="92"/>
        <v>0</v>
      </c>
      <c r="HA92">
        <v>0</v>
      </c>
      <c r="HB92">
        <v>0</v>
      </c>
      <c r="HC92">
        <f t="shared" si="93"/>
        <v>0</v>
      </c>
      <c r="HE92" t="s">
        <v>57</v>
      </c>
      <c r="HF92" t="s">
        <v>57</v>
      </c>
      <c r="HM92" t="s">
        <v>3</v>
      </c>
      <c r="HN92" t="s">
        <v>3</v>
      </c>
      <c r="HO92" t="s">
        <v>3</v>
      </c>
      <c r="HP92" t="s">
        <v>3</v>
      </c>
      <c r="HQ92" t="s">
        <v>3</v>
      </c>
      <c r="IK92">
        <v>0</v>
      </c>
    </row>
    <row r="94" spans="1:245">
      <c r="A94" s="2">
        <v>51</v>
      </c>
      <c r="B94" s="2">
        <f>B24</f>
        <v>1</v>
      </c>
      <c r="C94" s="2">
        <f>A24</f>
        <v>4</v>
      </c>
      <c r="D94" s="2">
        <f>ROW(A24)</f>
        <v>24</v>
      </c>
      <c r="E94" s="2"/>
      <c r="F94" s="2" t="str">
        <f>IF(F24&lt;&gt;"",F24,"")</f>
        <v>Новый раздел</v>
      </c>
      <c r="G94" s="2" t="str">
        <f>IF(G24&lt;&gt;"",G24,"")</f>
        <v>СМР</v>
      </c>
      <c r="H94" s="2">
        <v>0</v>
      </c>
      <c r="I94" s="2"/>
      <c r="J94" s="2"/>
      <c r="K94" s="2"/>
      <c r="L94" s="2"/>
      <c r="M94" s="2"/>
      <c r="N94" s="2"/>
      <c r="O94" s="2">
        <f t="shared" ref="O94:T94" si="99">ROUND(AB94,2)</f>
        <v>571708.92000000004</v>
      </c>
      <c r="P94" s="2">
        <f t="shared" si="99"/>
        <v>431113.55</v>
      </c>
      <c r="Q94" s="2">
        <f t="shared" si="99"/>
        <v>2974.35</v>
      </c>
      <c r="R94" s="2">
        <f t="shared" si="99"/>
        <v>486.73</v>
      </c>
      <c r="S94" s="2">
        <f t="shared" si="99"/>
        <v>137621.01999999999</v>
      </c>
      <c r="T94" s="2">
        <f t="shared" si="99"/>
        <v>0</v>
      </c>
      <c r="U94" s="2">
        <f>AH94</f>
        <v>542.05967600000008</v>
      </c>
      <c r="V94" s="2">
        <f>AI94</f>
        <v>1.5903206249999999</v>
      </c>
      <c r="W94" s="2">
        <f>ROUND(AJ94,2)</f>
        <v>0</v>
      </c>
      <c r="X94" s="2">
        <f>ROUND(AK94,2)</f>
        <v>131202.37</v>
      </c>
      <c r="Y94" s="2">
        <f>ROUND(AL94,2)</f>
        <v>69053.94</v>
      </c>
      <c r="Z94" s="2"/>
      <c r="AA94" s="2"/>
      <c r="AB94" s="2">
        <f>ROUND(SUMIF(AA28:AA92,"=43077426",O28:O92),2)</f>
        <v>571708.92000000004</v>
      </c>
      <c r="AC94" s="2">
        <f>ROUND(SUMIF(AA28:AA92,"=43077426",P28:P92),2)</f>
        <v>431113.55</v>
      </c>
      <c r="AD94" s="2">
        <f>ROUND(SUMIF(AA28:AA92,"=43077426",Q28:Q92),2)</f>
        <v>2974.35</v>
      </c>
      <c r="AE94" s="2">
        <f>ROUND(SUMIF(AA28:AA92,"=43077426",R28:R92),2)</f>
        <v>486.73</v>
      </c>
      <c r="AF94" s="2">
        <f>ROUND(SUMIF(AA28:AA92,"=43077426",S28:S92),2)</f>
        <v>137621.01999999999</v>
      </c>
      <c r="AG94" s="2">
        <f>ROUND(SUMIF(AA28:AA92,"=43077426",T28:T92),2)</f>
        <v>0</v>
      </c>
      <c r="AH94" s="2">
        <f>SUMIF(AA28:AA92,"=43077426",U28:U92)</f>
        <v>542.05967600000008</v>
      </c>
      <c r="AI94" s="2">
        <f>SUMIF(AA28:AA92,"=43077426",V28:V92)</f>
        <v>1.5903206249999999</v>
      </c>
      <c r="AJ94" s="2">
        <f>ROUND(SUMIF(AA28:AA92,"=43077426",W28:W92),2)</f>
        <v>0</v>
      </c>
      <c r="AK94" s="2">
        <f>ROUND(SUMIF(AA28:AA92,"=43077426",X28:X92),2)</f>
        <v>131202.37</v>
      </c>
      <c r="AL94" s="2">
        <f>ROUND(SUMIF(AA28:AA92,"=43077426",Y28:Y92),2)</f>
        <v>69053.94</v>
      </c>
      <c r="AM94" s="2"/>
      <c r="AN94" s="2"/>
      <c r="AO94" s="2">
        <f t="shared" ref="AO94:BD94" si="100">ROUND(BX94,2)</f>
        <v>0</v>
      </c>
      <c r="AP94" s="2">
        <f t="shared" si="100"/>
        <v>0</v>
      </c>
      <c r="AQ94" s="2">
        <f t="shared" si="100"/>
        <v>0</v>
      </c>
      <c r="AR94" s="2">
        <f t="shared" si="100"/>
        <v>771965.23</v>
      </c>
      <c r="AS94" s="2">
        <f t="shared" si="100"/>
        <v>427340.45</v>
      </c>
      <c r="AT94" s="2">
        <f t="shared" si="100"/>
        <v>344624.78</v>
      </c>
      <c r="AU94" s="2">
        <f t="shared" si="100"/>
        <v>0</v>
      </c>
      <c r="AV94" s="2">
        <f t="shared" si="100"/>
        <v>431113.55</v>
      </c>
      <c r="AW94" s="2">
        <f t="shared" si="100"/>
        <v>431113.55</v>
      </c>
      <c r="AX94" s="2">
        <f t="shared" si="100"/>
        <v>0</v>
      </c>
      <c r="AY94" s="2">
        <f t="shared" si="100"/>
        <v>431113.55</v>
      </c>
      <c r="AZ94" s="2">
        <f t="shared" si="100"/>
        <v>0</v>
      </c>
      <c r="BA94" s="2">
        <f t="shared" si="100"/>
        <v>0</v>
      </c>
      <c r="BB94" s="2">
        <f t="shared" si="100"/>
        <v>0</v>
      </c>
      <c r="BC94" s="2">
        <f t="shared" si="100"/>
        <v>0</v>
      </c>
      <c r="BD94" s="2">
        <f t="shared" si="100"/>
        <v>0</v>
      </c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>
        <f>ROUND(SUMIF(AA28:AA92,"=43077426",FQ28:FQ92),2)</f>
        <v>0</v>
      </c>
      <c r="BY94" s="2">
        <f>ROUND(SUMIF(AA28:AA92,"=43077426",FR28:FR92),2)</f>
        <v>0</v>
      </c>
      <c r="BZ94" s="2">
        <f>ROUND(SUMIF(AA28:AA92,"=43077426",GL28:GL92),2)</f>
        <v>0</v>
      </c>
      <c r="CA94" s="2">
        <f>ROUND(SUMIF(AA28:AA92,"=43077426",GM28:GM92),2)</f>
        <v>771965.23</v>
      </c>
      <c r="CB94" s="2">
        <f>ROUND(SUMIF(AA28:AA92,"=43077426",GN28:GN92),2)</f>
        <v>427340.45</v>
      </c>
      <c r="CC94" s="2">
        <f>ROUND(SUMIF(AA28:AA92,"=43077426",GO28:GO92),2)</f>
        <v>344624.78</v>
      </c>
      <c r="CD94" s="2">
        <f>ROUND(SUMIF(AA28:AA92,"=43077426",GP28:GP92),2)</f>
        <v>0</v>
      </c>
      <c r="CE94" s="2">
        <f>AC94-BX94</f>
        <v>431113.55</v>
      </c>
      <c r="CF94" s="2">
        <f>AC94-BY94</f>
        <v>431113.55</v>
      </c>
      <c r="CG94" s="2">
        <f>BX94-BZ94</f>
        <v>0</v>
      </c>
      <c r="CH94" s="2">
        <f>AC94-BX94-BY94+BZ94</f>
        <v>431113.55</v>
      </c>
      <c r="CI94" s="2">
        <f>BY94-BZ94</f>
        <v>0</v>
      </c>
      <c r="CJ94" s="2">
        <f>ROUND(SUMIF(AA28:AA92,"=43077426",GX28:GX92),2)</f>
        <v>0</v>
      </c>
      <c r="CK94" s="2">
        <f>ROUND(SUMIF(AA28:AA92,"=43077426",GY28:GY92),2)</f>
        <v>0</v>
      </c>
      <c r="CL94" s="2">
        <f>ROUND(SUMIF(AA28:AA92,"=43077426",GZ28:GZ92),2)</f>
        <v>0</v>
      </c>
      <c r="CM94" s="2">
        <f>ROUND(SUMIF(AA28:AA92,"=43077426",HD28:HD92),2)</f>
        <v>0</v>
      </c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>
        <v>0</v>
      </c>
    </row>
    <row r="96" spans="1:245">
      <c r="A96" s="4">
        <v>50</v>
      </c>
      <c r="B96" s="4">
        <v>0</v>
      </c>
      <c r="C96" s="4">
        <v>0</v>
      </c>
      <c r="D96" s="4">
        <v>1</v>
      </c>
      <c r="E96" s="4">
        <v>201</v>
      </c>
      <c r="F96" s="4">
        <f>ROUND(Source!O94,O96)</f>
        <v>571708.92000000004</v>
      </c>
      <c r="G96" s="4" t="s">
        <v>255</v>
      </c>
      <c r="H96" s="4" t="s">
        <v>256</v>
      </c>
      <c r="I96" s="4"/>
      <c r="J96" s="4"/>
      <c r="K96" s="4">
        <v>201</v>
      </c>
      <c r="L96" s="4">
        <v>1</v>
      </c>
      <c r="M96" s="4">
        <v>3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>
        <v>571708.92000000004</v>
      </c>
      <c r="X96" s="4">
        <v>1</v>
      </c>
      <c r="Y96" s="4">
        <v>571708.92000000004</v>
      </c>
      <c r="Z96" s="4"/>
      <c r="AA96" s="4"/>
      <c r="AB96" s="4"/>
    </row>
    <row r="97" spans="1:28">
      <c r="A97" s="4">
        <v>50</v>
      </c>
      <c r="B97" s="4">
        <v>0</v>
      </c>
      <c r="C97" s="4">
        <v>0</v>
      </c>
      <c r="D97" s="4">
        <v>1</v>
      </c>
      <c r="E97" s="4">
        <v>202</v>
      </c>
      <c r="F97" s="4">
        <f>ROUND(Source!P94,O97)</f>
        <v>431113.55</v>
      </c>
      <c r="G97" s="4" t="s">
        <v>257</v>
      </c>
      <c r="H97" s="4" t="s">
        <v>258</v>
      </c>
      <c r="I97" s="4"/>
      <c r="J97" s="4"/>
      <c r="K97" s="4">
        <v>202</v>
      </c>
      <c r="L97" s="4">
        <v>2</v>
      </c>
      <c r="M97" s="4">
        <v>3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>
        <v>431113.55</v>
      </c>
      <c r="X97" s="4">
        <v>1</v>
      </c>
      <c r="Y97" s="4">
        <v>431113.55</v>
      </c>
      <c r="Z97" s="4"/>
      <c r="AA97" s="4"/>
      <c r="AB97" s="4"/>
    </row>
    <row r="98" spans="1:28">
      <c r="A98" s="4">
        <v>50</v>
      </c>
      <c r="B98" s="4">
        <v>0</v>
      </c>
      <c r="C98" s="4">
        <v>0</v>
      </c>
      <c r="D98" s="4">
        <v>1</v>
      </c>
      <c r="E98" s="4">
        <v>222</v>
      </c>
      <c r="F98" s="4">
        <f>ROUND(Source!AO94,O98)</f>
        <v>0</v>
      </c>
      <c r="G98" s="4" t="s">
        <v>259</v>
      </c>
      <c r="H98" s="4" t="s">
        <v>260</v>
      </c>
      <c r="I98" s="4"/>
      <c r="J98" s="4"/>
      <c r="K98" s="4">
        <v>222</v>
      </c>
      <c r="L98" s="4">
        <v>3</v>
      </c>
      <c r="M98" s="4">
        <v>3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>
        <v>0</v>
      </c>
      <c r="X98" s="4">
        <v>1</v>
      </c>
      <c r="Y98" s="4">
        <v>0</v>
      </c>
      <c r="Z98" s="4"/>
      <c r="AA98" s="4"/>
      <c r="AB98" s="4"/>
    </row>
    <row r="99" spans="1:28">
      <c r="A99" s="4">
        <v>50</v>
      </c>
      <c r="B99" s="4">
        <v>0</v>
      </c>
      <c r="C99" s="4">
        <v>0</v>
      </c>
      <c r="D99" s="4">
        <v>1</v>
      </c>
      <c r="E99" s="4">
        <v>225</v>
      </c>
      <c r="F99" s="4">
        <f>ROUND(Source!AV94,O99)</f>
        <v>431113.55</v>
      </c>
      <c r="G99" s="4" t="s">
        <v>261</v>
      </c>
      <c r="H99" s="4" t="s">
        <v>262</v>
      </c>
      <c r="I99" s="4"/>
      <c r="J99" s="4"/>
      <c r="K99" s="4">
        <v>225</v>
      </c>
      <c r="L99" s="4">
        <v>4</v>
      </c>
      <c r="M99" s="4">
        <v>3</v>
      </c>
      <c r="N99" s="4" t="s">
        <v>3</v>
      </c>
      <c r="O99" s="4">
        <v>2</v>
      </c>
      <c r="P99" s="4"/>
      <c r="Q99" s="4"/>
      <c r="R99" s="4"/>
      <c r="S99" s="4"/>
      <c r="T99" s="4"/>
      <c r="U99" s="4"/>
      <c r="V99" s="4"/>
      <c r="W99" s="4">
        <v>431113.55</v>
      </c>
      <c r="X99" s="4">
        <v>1</v>
      </c>
      <c r="Y99" s="4">
        <v>431113.55</v>
      </c>
      <c r="Z99" s="4"/>
      <c r="AA99" s="4"/>
      <c r="AB99" s="4"/>
    </row>
    <row r="100" spans="1:28">
      <c r="A100" s="4">
        <v>50</v>
      </c>
      <c r="B100" s="4">
        <v>0</v>
      </c>
      <c r="C100" s="4">
        <v>0</v>
      </c>
      <c r="D100" s="4">
        <v>1</v>
      </c>
      <c r="E100" s="4">
        <v>226</v>
      </c>
      <c r="F100" s="4">
        <f>ROUND(Source!AW94,O100)</f>
        <v>431113.55</v>
      </c>
      <c r="G100" s="4" t="s">
        <v>263</v>
      </c>
      <c r="H100" s="4" t="s">
        <v>264</v>
      </c>
      <c r="I100" s="4"/>
      <c r="J100" s="4"/>
      <c r="K100" s="4">
        <v>226</v>
      </c>
      <c r="L100" s="4">
        <v>5</v>
      </c>
      <c r="M100" s="4">
        <v>3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>
        <v>431113.55</v>
      </c>
      <c r="X100" s="4">
        <v>1</v>
      </c>
      <c r="Y100" s="4">
        <v>431113.55</v>
      </c>
      <c r="Z100" s="4"/>
      <c r="AA100" s="4"/>
      <c r="AB100" s="4"/>
    </row>
    <row r="101" spans="1:28">
      <c r="A101" s="4">
        <v>50</v>
      </c>
      <c r="B101" s="4">
        <v>0</v>
      </c>
      <c r="C101" s="4">
        <v>0</v>
      </c>
      <c r="D101" s="4">
        <v>1</v>
      </c>
      <c r="E101" s="4">
        <v>227</v>
      </c>
      <c r="F101" s="4">
        <f>ROUND(Source!AX94,O101)</f>
        <v>0</v>
      </c>
      <c r="G101" s="4" t="s">
        <v>265</v>
      </c>
      <c r="H101" s="4" t="s">
        <v>266</v>
      </c>
      <c r="I101" s="4"/>
      <c r="J101" s="4"/>
      <c r="K101" s="4">
        <v>227</v>
      </c>
      <c r="L101" s="4">
        <v>6</v>
      </c>
      <c r="M101" s="4">
        <v>3</v>
      </c>
      <c r="N101" s="4" t="s">
        <v>3</v>
      </c>
      <c r="O101" s="4">
        <v>2</v>
      </c>
      <c r="P101" s="4"/>
      <c r="Q101" s="4"/>
      <c r="R101" s="4"/>
      <c r="S101" s="4"/>
      <c r="T101" s="4"/>
      <c r="U101" s="4"/>
      <c r="V101" s="4"/>
      <c r="W101" s="4">
        <v>0</v>
      </c>
      <c r="X101" s="4">
        <v>1</v>
      </c>
      <c r="Y101" s="4">
        <v>0</v>
      </c>
      <c r="Z101" s="4"/>
      <c r="AA101" s="4"/>
      <c r="AB101" s="4"/>
    </row>
    <row r="102" spans="1:28">
      <c r="A102" s="4">
        <v>50</v>
      </c>
      <c r="B102" s="4">
        <v>0</v>
      </c>
      <c r="C102" s="4">
        <v>0</v>
      </c>
      <c r="D102" s="4">
        <v>1</v>
      </c>
      <c r="E102" s="4">
        <v>228</v>
      </c>
      <c r="F102" s="4">
        <f>ROUND(Source!AY94,O102)</f>
        <v>431113.55</v>
      </c>
      <c r="G102" s="4" t="s">
        <v>267</v>
      </c>
      <c r="H102" s="4" t="s">
        <v>268</v>
      </c>
      <c r="I102" s="4"/>
      <c r="J102" s="4"/>
      <c r="K102" s="4">
        <v>228</v>
      </c>
      <c r="L102" s="4">
        <v>7</v>
      </c>
      <c r="M102" s="4">
        <v>3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>
        <v>431113.55</v>
      </c>
      <c r="X102" s="4">
        <v>1</v>
      </c>
      <c r="Y102" s="4">
        <v>431113.55</v>
      </c>
      <c r="Z102" s="4"/>
      <c r="AA102" s="4"/>
      <c r="AB102" s="4"/>
    </row>
    <row r="103" spans="1:28">
      <c r="A103" s="4">
        <v>50</v>
      </c>
      <c r="B103" s="4">
        <v>0</v>
      </c>
      <c r="C103" s="4">
        <v>0</v>
      </c>
      <c r="D103" s="4">
        <v>1</v>
      </c>
      <c r="E103" s="4">
        <v>216</v>
      </c>
      <c r="F103" s="4">
        <f>ROUND(Source!AP94,O103)</f>
        <v>0</v>
      </c>
      <c r="G103" s="4" t="s">
        <v>269</v>
      </c>
      <c r="H103" s="4" t="s">
        <v>270</v>
      </c>
      <c r="I103" s="4"/>
      <c r="J103" s="4"/>
      <c r="K103" s="4">
        <v>216</v>
      </c>
      <c r="L103" s="4">
        <v>8</v>
      </c>
      <c r="M103" s="4">
        <v>3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>
        <v>0</v>
      </c>
      <c r="X103" s="4">
        <v>1</v>
      </c>
      <c r="Y103" s="4">
        <v>0</v>
      </c>
      <c r="Z103" s="4"/>
      <c r="AA103" s="4"/>
      <c r="AB103" s="4"/>
    </row>
    <row r="104" spans="1:28">
      <c r="A104" s="4">
        <v>50</v>
      </c>
      <c r="B104" s="4">
        <v>0</v>
      </c>
      <c r="C104" s="4">
        <v>0</v>
      </c>
      <c r="D104" s="4">
        <v>1</v>
      </c>
      <c r="E104" s="4">
        <v>223</v>
      </c>
      <c r="F104" s="4">
        <f>ROUND(Source!AQ94,O104)</f>
        <v>0</v>
      </c>
      <c r="G104" s="4" t="s">
        <v>271</v>
      </c>
      <c r="H104" s="4" t="s">
        <v>272</v>
      </c>
      <c r="I104" s="4"/>
      <c r="J104" s="4"/>
      <c r="K104" s="4">
        <v>223</v>
      </c>
      <c r="L104" s="4">
        <v>9</v>
      </c>
      <c r="M104" s="4">
        <v>3</v>
      </c>
      <c r="N104" s="4" t="s">
        <v>3</v>
      </c>
      <c r="O104" s="4">
        <v>2</v>
      </c>
      <c r="P104" s="4"/>
      <c r="Q104" s="4"/>
      <c r="R104" s="4"/>
      <c r="S104" s="4"/>
      <c r="T104" s="4"/>
      <c r="U104" s="4"/>
      <c r="V104" s="4"/>
      <c r="W104" s="4">
        <v>0</v>
      </c>
      <c r="X104" s="4">
        <v>1</v>
      </c>
      <c r="Y104" s="4">
        <v>0</v>
      </c>
      <c r="Z104" s="4"/>
      <c r="AA104" s="4"/>
      <c r="AB104" s="4"/>
    </row>
    <row r="105" spans="1:28">
      <c r="A105" s="4">
        <v>50</v>
      </c>
      <c r="B105" s="4">
        <v>0</v>
      </c>
      <c r="C105" s="4">
        <v>0</v>
      </c>
      <c r="D105" s="4">
        <v>1</v>
      </c>
      <c r="E105" s="4">
        <v>229</v>
      </c>
      <c r="F105" s="4">
        <f>ROUND(Source!AZ94,O105)</f>
        <v>0</v>
      </c>
      <c r="G105" s="4" t="s">
        <v>273</v>
      </c>
      <c r="H105" s="4" t="s">
        <v>274</v>
      </c>
      <c r="I105" s="4"/>
      <c r="J105" s="4"/>
      <c r="K105" s="4">
        <v>229</v>
      </c>
      <c r="L105" s="4">
        <v>10</v>
      </c>
      <c r="M105" s="4">
        <v>3</v>
      </c>
      <c r="N105" s="4" t="s">
        <v>3</v>
      </c>
      <c r="O105" s="4">
        <v>2</v>
      </c>
      <c r="P105" s="4"/>
      <c r="Q105" s="4"/>
      <c r="R105" s="4"/>
      <c r="S105" s="4"/>
      <c r="T105" s="4"/>
      <c r="U105" s="4"/>
      <c r="V105" s="4"/>
      <c r="W105" s="4">
        <v>0</v>
      </c>
      <c r="X105" s="4">
        <v>1</v>
      </c>
      <c r="Y105" s="4">
        <v>0</v>
      </c>
      <c r="Z105" s="4"/>
      <c r="AA105" s="4"/>
      <c r="AB105" s="4"/>
    </row>
    <row r="106" spans="1:28">
      <c r="A106" s="4">
        <v>50</v>
      </c>
      <c r="B106" s="4">
        <v>0</v>
      </c>
      <c r="C106" s="4">
        <v>0</v>
      </c>
      <c r="D106" s="4">
        <v>1</v>
      </c>
      <c r="E106" s="4">
        <v>203</v>
      </c>
      <c r="F106" s="4">
        <f>ROUND(Source!Q94,O106)</f>
        <v>2974.35</v>
      </c>
      <c r="G106" s="4" t="s">
        <v>275</v>
      </c>
      <c r="H106" s="4" t="s">
        <v>276</v>
      </c>
      <c r="I106" s="4"/>
      <c r="J106" s="4"/>
      <c r="K106" s="4">
        <v>203</v>
      </c>
      <c r="L106" s="4">
        <v>11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>
        <v>2974.35</v>
      </c>
      <c r="X106" s="4">
        <v>1</v>
      </c>
      <c r="Y106" s="4">
        <v>2974.35</v>
      </c>
      <c r="Z106" s="4"/>
      <c r="AA106" s="4"/>
      <c r="AB106" s="4"/>
    </row>
    <row r="107" spans="1:28">
      <c r="A107" s="4">
        <v>50</v>
      </c>
      <c r="B107" s="4">
        <v>0</v>
      </c>
      <c r="C107" s="4">
        <v>0</v>
      </c>
      <c r="D107" s="4">
        <v>1</v>
      </c>
      <c r="E107" s="4">
        <v>231</v>
      </c>
      <c r="F107" s="4">
        <f>ROUND(Source!BB94,O107)</f>
        <v>0</v>
      </c>
      <c r="G107" s="4" t="s">
        <v>277</v>
      </c>
      <c r="H107" s="4" t="s">
        <v>278</v>
      </c>
      <c r="I107" s="4"/>
      <c r="J107" s="4"/>
      <c r="K107" s="4">
        <v>231</v>
      </c>
      <c r="L107" s="4">
        <v>12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>
        <v>0</v>
      </c>
      <c r="X107" s="4">
        <v>1</v>
      </c>
      <c r="Y107" s="4">
        <v>0</v>
      </c>
      <c r="Z107" s="4"/>
      <c r="AA107" s="4"/>
      <c r="AB107" s="4"/>
    </row>
    <row r="108" spans="1:28">
      <c r="A108" s="4">
        <v>50</v>
      </c>
      <c r="B108" s="4">
        <v>0</v>
      </c>
      <c r="C108" s="4">
        <v>0</v>
      </c>
      <c r="D108" s="4">
        <v>1</v>
      </c>
      <c r="E108" s="4">
        <v>204</v>
      </c>
      <c r="F108" s="4">
        <f>ROUND(Source!R94,O108)</f>
        <v>486.73</v>
      </c>
      <c r="G108" s="4" t="s">
        <v>279</v>
      </c>
      <c r="H108" s="4" t="s">
        <v>280</v>
      </c>
      <c r="I108" s="4"/>
      <c r="J108" s="4"/>
      <c r="K108" s="4">
        <v>204</v>
      </c>
      <c r="L108" s="4">
        <v>13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>
        <v>486.73</v>
      </c>
      <c r="X108" s="4">
        <v>1</v>
      </c>
      <c r="Y108" s="4">
        <v>486.73</v>
      </c>
      <c r="Z108" s="4"/>
      <c r="AA108" s="4"/>
      <c r="AB108" s="4"/>
    </row>
    <row r="109" spans="1:28">
      <c r="A109" s="4">
        <v>50</v>
      </c>
      <c r="B109" s="4">
        <v>0</v>
      </c>
      <c r="C109" s="4">
        <v>0</v>
      </c>
      <c r="D109" s="4">
        <v>1</v>
      </c>
      <c r="E109" s="4">
        <v>205</v>
      </c>
      <c r="F109" s="4">
        <f>ROUND(Source!S94,O109)</f>
        <v>137621.01999999999</v>
      </c>
      <c r="G109" s="4" t="s">
        <v>281</v>
      </c>
      <c r="H109" s="4" t="s">
        <v>282</v>
      </c>
      <c r="I109" s="4"/>
      <c r="J109" s="4"/>
      <c r="K109" s="4">
        <v>205</v>
      </c>
      <c r="L109" s="4">
        <v>14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>
        <v>137621.01999999999</v>
      </c>
      <c r="X109" s="4">
        <v>1</v>
      </c>
      <c r="Y109" s="4">
        <v>137621.01999999999</v>
      </c>
      <c r="Z109" s="4"/>
      <c r="AA109" s="4"/>
      <c r="AB109" s="4"/>
    </row>
    <row r="110" spans="1:28">
      <c r="A110" s="4">
        <v>50</v>
      </c>
      <c r="B110" s="4">
        <v>0</v>
      </c>
      <c r="C110" s="4">
        <v>0</v>
      </c>
      <c r="D110" s="4">
        <v>1</v>
      </c>
      <c r="E110" s="4">
        <v>232</v>
      </c>
      <c r="F110" s="4">
        <f>ROUND(Source!BC94,O110)</f>
        <v>0</v>
      </c>
      <c r="G110" s="4" t="s">
        <v>283</v>
      </c>
      <c r="H110" s="4" t="s">
        <v>284</v>
      </c>
      <c r="I110" s="4"/>
      <c r="J110" s="4"/>
      <c r="K110" s="4">
        <v>232</v>
      </c>
      <c r="L110" s="4">
        <v>15</v>
      </c>
      <c r="M110" s="4">
        <v>3</v>
      </c>
      <c r="N110" s="4" t="s">
        <v>3</v>
      </c>
      <c r="O110" s="4">
        <v>2</v>
      </c>
      <c r="P110" s="4"/>
      <c r="Q110" s="4"/>
      <c r="R110" s="4"/>
      <c r="S110" s="4"/>
      <c r="T110" s="4"/>
      <c r="U110" s="4"/>
      <c r="V110" s="4"/>
      <c r="W110" s="4">
        <v>0</v>
      </c>
      <c r="X110" s="4">
        <v>1</v>
      </c>
      <c r="Y110" s="4">
        <v>0</v>
      </c>
      <c r="Z110" s="4"/>
      <c r="AA110" s="4"/>
      <c r="AB110" s="4"/>
    </row>
    <row r="111" spans="1:28">
      <c r="A111" s="4">
        <v>50</v>
      </c>
      <c r="B111" s="4">
        <v>0</v>
      </c>
      <c r="C111" s="4">
        <v>0</v>
      </c>
      <c r="D111" s="4">
        <v>1</v>
      </c>
      <c r="E111" s="4">
        <v>214</v>
      </c>
      <c r="F111" s="4">
        <f>ROUND(Source!AS94,O111)</f>
        <v>427340.45</v>
      </c>
      <c r="G111" s="4" t="s">
        <v>285</v>
      </c>
      <c r="H111" s="4" t="s">
        <v>286</v>
      </c>
      <c r="I111" s="4"/>
      <c r="J111" s="4"/>
      <c r="K111" s="4">
        <v>214</v>
      </c>
      <c r="L111" s="4">
        <v>16</v>
      </c>
      <c r="M111" s="4">
        <v>3</v>
      </c>
      <c r="N111" s="4" t="s">
        <v>3</v>
      </c>
      <c r="O111" s="4">
        <v>2</v>
      </c>
      <c r="P111" s="4"/>
      <c r="Q111" s="4"/>
      <c r="R111" s="4"/>
      <c r="S111" s="4"/>
      <c r="T111" s="4"/>
      <c r="U111" s="4"/>
      <c r="V111" s="4"/>
      <c r="W111" s="4">
        <v>427340.45</v>
      </c>
      <c r="X111" s="4">
        <v>1</v>
      </c>
      <c r="Y111" s="4">
        <v>427340.45</v>
      </c>
      <c r="Z111" s="4"/>
      <c r="AA111" s="4"/>
      <c r="AB111" s="4"/>
    </row>
    <row r="112" spans="1:28">
      <c r="A112" s="4">
        <v>50</v>
      </c>
      <c r="B112" s="4">
        <v>0</v>
      </c>
      <c r="C112" s="4">
        <v>0</v>
      </c>
      <c r="D112" s="4">
        <v>1</v>
      </c>
      <c r="E112" s="4">
        <v>215</v>
      </c>
      <c r="F112" s="4">
        <f>ROUND(Source!AT94,O112)</f>
        <v>344624.78</v>
      </c>
      <c r="G112" s="4" t="s">
        <v>287</v>
      </c>
      <c r="H112" s="4" t="s">
        <v>288</v>
      </c>
      <c r="I112" s="4"/>
      <c r="J112" s="4"/>
      <c r="K112" s="4">
        <v>215</v>
      </c>
      <c r="L112" s="4">
        <v>17</v>
      </c>
      <c r="M112" s="4">
        <v>3</v>
      </c>
      <c r="N112" s="4" t="s">
        <v>3</v>
      </c>
      <c r="O112" s="4">
        <v>2</v>
      </c>
      <c r="P112" s="4"/>
      <c r="Q112" s="4"/>
      <c r="R112" s="4"/>
      <c r="S112" s="4"/>
      <c r="T112" s="4"/>
      <c r="U112" s="4"/>
      <c r="V112" s="4"/>
      <c r="W112" s="4">
        <v>344624.78</v>
      </c>
      <c r="X112" s="4">
        <v>1</v>
      </c>
      <c r="Y112" s="4">
        <v>344624.78</v>
      </c>
      <c r="Z112" s="4"/>
      <c r="AA112" s="4"/>
      <c r="AB112" s="4"/>
    </row>
    <row r="113" spans="1:245">
      <c r="A113" s="4">
        <v>50</v>
      </c>
      <c r="B113" s="4">
        <v>0</v>
      </c>
      <c r="C113" s="4">
        <v>0</v>
      </c>
      <c r="D113" s="4">
        <v>1</v>
      </c>
      <c r="E113" s="4">
        <v>217</v>
      </c>
      <c r="F113" s="4">
        <f>ROUND(Source!AU94,O113)</f>
        <v>0</v>
      </c>
      <c r="G113" s="4" t="s">
        <v>289</v>
      </c>
      <c r="H113" s="4" t="s">
        <v>290</v>
      </c>
      <c r="I113" s="4"/>
      <c r="J113" s="4"/>
      <c r="K113" s="4">
        <v>217</v>
      </c>
      <c r="L113" s="4">
        <v>18</v>
      </c>
      <c r="M113" s="4">
        <v>3</v>
      </c>
      <c r="N113" s="4" t="s">
        <v>3</v>
      </c>
      <c r="O113" s="4">
        <v>2</v>
      </c>
      <c r="P113" s="4"/>
      <c r="Q113" s="4"/>
      <c r="R113" s="4"/>
      <c r="S113" s="4"/>
      <c r="T113" s="4"/>
      <c r="U113" s="4"/>
      <c r="V113" s="4"/>
      <c r="W113" s="4">
        <v>0</v>
      </c>
      <c r="X113" s="4">
        <v>1</v>
      </c>
      <c r="Y113" s="4">
        <v>0</v>
      </c>
      <c r="Z113" s="4"/>
      <c r="AA113" s="4"/>
      <c r="AB113" s="4"/>
    </row>
    <row r="114" spans="1:245">
      <c r="A114" s="4">
        <v>50</v>
      </c>
      <c r="B114" s="4">
        <v>0</v>
      </c>
      <c r="C114" s="4">
        <v>0</v>
      </c>
      <c r="D114" s="4">
        <v>1</v>
      </c>
      <c r="E114" s="4">
        <v>230</v>
      </c>
      <c r="F114" s="4">
        <f>ROUND(Source!BA94,O114)</f>
        <v>0</v>
      </c>
      <c r="G114" s="4" t="s">
        <v>291</v>
      </c>
      <c r="H114" s="4" t="s">
        <v>292</v>
      </c>
      <c r="I114" s="4"/>
      <c r="J114" s="4"/>
      <c r="K114" s="4">
        <v>230</v>
      </c>
      <c r="L114" s="4">
        <v>19</v>
      </c>
      <c r="M114" s="4">
        <v>3</v>
      </c>
      <c r="N114" s="4" t="s">
        <v>3</v>
      </c>
      <c r="O114" s="4">
        <v>2</v>
      </c>
      <c r="P114" s="4"/>
      <c r="Q114" s="4"/>
      <c r="R114" s="4"/>
      <c r="S114" s="4"/>
      <c r="T114" s="4"/>
      <c r="U114" s="4"/>
      <c r="V114" s="4"/>
      <c r="W114" s="4">
        <v>0</v>
      </c>
      <c r="X114" s="4">
        <v>1</v>
      </c>
      <c r="Y114" s="4">
        <v>0</v>
      </c>
      <c r="Z114" s="4"/>
      <c r="AA114" s="4"/>
      <c r="AB114" s="4"/>
    </row>
    <row r="115" spans="1:245">
      <c r="A115" s="4">
        <v>50</v>
      </c>
      <c r="B115" s="4">
        <v>0</v>
      </c>
      <c r="C115" s="4">
        <v>0</v>
      </c>
      <c r="D115" s="4">
        <v>1</v>
      </c>
      <c r="E115" s="4">
        <v>206</v>
      </c>
      <c r="F115" s="4">
        <f>ROUND(Source!T94,O115)</f>
        <v>0</v>
      </c>
      <c r="G115" s="4" t="s">
        <v>293</v>
      </c>
      <c r="H115" s="4" t="s">
        <v>294</v>
      </c>
      <c r="I115" s="4"/>
      <c r="J115" s="4"/>
      <c r="K115" s="4">
        <v>206</v>
      </c>
      <c r="L115" s="4">
        <v>20</v>
      </c>
      <c r="M115" s="4">
        <v>3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>
        <v>0</v>
      </c>
      <c r="X115" s="4">
        <v>1</v>
      </c>
      <c r="Y115" s="4">
        <v>0</v>
      </c>
      <c r="Z115" s="4"/>
      <c r="AA115" s="4"/>
      <c r="AB115" s="4"/>
    </row>
    <row r="116" spans="1:245">
      <c r="A116" s="4">
        <v>50</v>
      </c>
      <c r="B116" s="4">
        <v>0</v>
      </c>
      <c r="C116" s="4">
        <v>0</v>
      </c>
      <c r="D116" s="4">
        <v>1</v>
      </c>
      <c r="E116" s="4">
        <v>207</v>
      </c>
      <c r="F116" s="4">
        <f>Source!U94</f>
        <v>542.05967600000008</v>
      </c>
      <c r="G116" s="4" t="s">
        <v>295</v>
      </c>
      <c r="H116" s="4" t="s">
        <v>296</v>
      </c>
      <c r="I116" s="4"/>
      <c r="J116" s="4"/>
      <c r="K116" s="4">
        <v>207</v>
      </c>
      <c r="L116" s="4">
        <v>21</v>
      </c>
      <c r="M116" s="4">
        <v>3</v>
      </c>
      <c r="N116" s="4" t="s">
        <v>3</v>
      </c>
      <c r="O116" s="4">
        <v>-1</v>
      </c>
      <c r="P116" s="4"/>
      <c r="Q116" s="4"/>
      <c r="R116" s="4"/>
      <c r="S116" s="4"/>
      <c r="T116" s="4"/>
      <c r="U116" s="4"/>
      <c r="V116" s="4"/>
      <c r="W116" s="4">
        <v>542.05967600000008</v>
      </c>
      <c r="X116" s="4">
        <v>1</v>
      </c>
      <c r="Y116" s="4">
        <v>542.05967600000008</v>
      </c>
      <c r="Z116" s="4"/>
      <c r="AA116" s="4"/>
      <c r="AB116" s="4"/>
    </row>
    <row r="117" spans="1:245">
      <c r="A117" s="4">
        <v>50</v>
      </c>
      <c r="B117" s="4">
        <v>0</v>
      </c>
      <c r="C117" s="4">
        <v>0</v>
      </c>
      <c r="D117" s="4">
        <v>1</v>
      </c>
      <c r="E117" s="4">
        <v>208</v>
      </c>
      <c r="F117" s="4">
        <f>Source!V94</f>
        <v>1.5903206249999999</v>
      </c>
      <c r="G117" s="4" t="s">
        <v>297</v>
      </c>
      <c r="H117" s="4" t="s">
        <v>298</v>
      </c>
      <c r="I117" s="4"/>
      <c r="J117" s="4"/>
      <c r="K117" s="4">
        <v>208</v>
      </c>
      <c r="L117" s="4">
        <v>22</v>
      </c>
      <c r="M117" s="4">
        <v>3</v>
      </c>
      <c r="N117" s="4" t="s">
        <v>3</v>
      </c>
      <c r="O117" s="4">
        <v>-1</v>
      </c>
      <c r="P117" s="4"/>
      <c r="Q117" s="4"/>
      <c r="R117" s="4"/>
      <c r="S117" s="4"/>
      <c r="T117" s="4"/>
      <c r="U117" s="4"/>
      <c r="V117" s="4"/>
      <c r="W117" s="4">
        <v>1.5903206250000002</v>
      </c>
      <c r="X117" s="4">
        <v>1</v>
      </c>
      <c r="Y117" s="4">
        <v>1.5903206250000002</v>
      </c>
      <c r="Z117" s="4"/>
      <c r="AA117" s="4"/>
      <c r="AB117" s="4"/>
    </row>
    <row r="118" spans="1:245">
      <c r="A118" s="4">
        <v>50</v>
      </c>
      <c r="B118" s="4">
        <v>0</v>
      </c>
      <c r="C118" s="4">
        <v>0</v>
      </c>
      <c r="D118" s="4">
        <v>1</v>
      </c>
      <c r="E118" s="4">
        <v>209</v>
      </c>
      <c r="F118" s="4">
        <f>ROUND(Source!W94,O118)</f>
        <v>0</v>
      </c>
      <c r="G118" s="4" t="s">
        <v>299</v>
      </c>
      <c r="H118" s="4" t="s">
        <v>300</v>
      </c>
      <c r="I118" s="4"/>
      <c r="J118" s="4"/>
      <c r="K118" s="4">
        <v>209</v>
      </c>
      <c r="L118" s="4">
        <v>23</v>
      </c>
      <c r="M118" s="4">
        <v>3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>
        <v>0</v>
      </c>
      <c r="X118" s="4">
        <v>1</v>
      </c>
      <c r="Y118" s="4">
        <v>0</v>
      </c>
      <c r="Z118" s="4"/>
      <c r="AA118" s="4"/>
      <c r="AB118" s="4"/>
    </row>
    <row r="119" spans="1:245">
      <c r="A119" s="4">
        <v>50</v>
      </c>
      <c r="B119" s="4">
        <v>0</v>
      </c>
      <c r="C119" s="4">
        <v>0</v>
      </c>
      <c r="D119" s="4">
        <v>1</v>
      </c>
      <c r="E119" s="4">
        <v>233</v>
      </c>
      <c r="F119" s="4">
        <f>ROUND(Source!BD94,O119)</f>
        <v>0</v>
      </c>
      <c r="G119" s="4" t="s">
        <v>301</v>
      </c>
      <c r="H119" s="4" t="s">
        <v>302</v>
      </c>
      <c r="I119" s="4"/>
      <c r="J119" s="4"/>
      <c r="K119" s="4">
        <v>233</v>
      </c>
      <c r="L119" s="4">
        <v>24</v>
      </c>
      <c r="M119" s="4">
        <v>3</v>
      </c>
      <c r="N119" s="4" t="s">
        <v>3</v>
      </c>
      <c r="O119" s="4">
        <v>2</v>
      </c>
      <c r="P119" s="4"/>
      <c r="Q119" s="4"/>
      <c r="R119" s="4"/>
      <c r="S119" s="4"/>
      <c r="T119" s="4"/>
      <c r="U119" s="4"/>
      <c r="V119" s="4"/>
      <c r="W119" s="4">
        <v>0</v>
      </c>
      <c r="X119" s="4">
        <v>1</v>
      </c>
      <c r="Y119" s="4">
        <v>0</v>
      </c>
      <c r="Z119" s="4"/>
      <c r="AA119" s="4"/>
      <c r="AB119" s="4"/>
    </row>
    <row r="120" spans="1:245">
      <c r="A120" s="4">
        <v>50</v>
      </c>
      <c r="B120" s="4">
        <v>0</v>
      </c>
      <c r="C120" s="4">
        <v>0</v>
      </c>
      <c r="D120" s="4">
        <v>1</v>
      </c>
      <c r="E120" s="4">
        <v>210</v>
      </c>
      <c r="F120" s="4">
        <f>ROUND(Source!X94,O120)</f>
        <v>131202.37</v>
      </c>
      <c r="G120" s="4" t="s">
        <v>303</v>
      </c>
      <c r="H120" s="4" t="s">
        <v>304</v>
      </c>
      <c r="I120" s="4"/>
      <c r="J120" s="4"/>
      <c r="K120" s="4">
        <v>210</v>
      </c>
      <c r="L120" s="4">
        <v>25</v>
      </c>
      <c r="M120" s="4">
        <v>3</v>
      </c>
      <c r="N120" s="4" t="s">
        <v>3</v>
      </c>
      <c r="O120" s="4">
        <v>2</v>
      </c>
      <c r="P120" s="4"/>
      <c r="Q120" s="4"/>
      <c r="R120" s="4"/>
      <c r="S120" s="4"/>
      <c r="T120" s="4"/>
      <c r="U120" s="4"/>
      <c r="V120" s="4"/>
      <c r="W120" s="4">
        <v>131202.37</v>
      </c>
      <c r="X120" s="4">
        <v>1</v>
      </c>
      <c r="Y120" s="4">
        <v>131202.37</v>
      </c>
      <c r="Z120" s="4"/>
      <c r="AA120" s="4"/>
      <c r="AB120" s="4"/>
    </row>
    <row r="121" spans="1:245">
      <c r="A121" s="4">
        <v>50</v>
      </c>
      <c r="B121" s="4">
        <v>0</v>
      </c>
      <c r="C121" s="4">
        <v>0</v>
      </c>
      <c r="D121" s="4">
        <v>1</v>
      </c>
      <c r="E121" s="4">
        <v>211</v>
      </c>
      <c r="F121" s="4">
        <f>ROUND(Source!Y94,O121)</f>
        <v>69053.94</v>
      </c>
      <c r="G121" s="4" t="s">
        <v>305</v>
      </c>
      <c r="H121" s="4" t="s">
        <v>306</v>
      </c>
      <c r="I121" s="4"/>
      <c r="J121" s="4"/>
      <c r="K121" s="4">
        <v>211</v>
      </c>
      <c r="L121" s="4">
        <v>26</v>
      </c>
      <c r="M121" s="4">
        <v>3</v>
      </c>
      <c r="N121" s="4" t="s">
        <v>3</v>
      </c>
      <c r="O121" s="4">
        <v>2</v>
      </c>
      <c r="P121" s="4"/>
      <c r="Q121" s="4"/>
      <c r="R121" s="4"/>
      <c r="S121" s="4"/>
      <c r="T121" s="4"/>
      <c r="U121" s="4"/>
      <c r="V121" s="4"/>
      <c r="W121" s="4">
        <v>69053.94</v>
      </c>
      <c r="X121" s="4">
        <v>1</v>
      </c>
      <c r="Y121" s="4">
        <v>69053.94</v>
      </c>
      <c r="Z121" s="4"/>
      <c r="AA121" s="4"/>
      <c r="AB121" s="4"/>
    </row>
    <row r="122" spans="1:245">
      <c r="A122" s="4">
        <v>50</v>
      </c>
      <c r="B122" s="4">
        <v>0</v>
      </c>
      <c r="C122" s="4">
        <v>0</v>
      </c>
      <c r="D122" s="4">
        <v>1</v>
      </c>
      <c r="E122" s="4">
        <v>224</v>
      </c>
      <c r="F122" s="4">
        <f>ROUND(Source!AR94,O122)</f>
        <v>771965.23</v>
      </c>
      <c r="G122" s="4" t="s">
        <v>307</v>
      </c>
      <c r="H122" s="4" t="s">
        <v>308</v>
      </c>
      <c r="I122" s="4"/>
      <c r="J122" s="4"/>
      <c r="K122" s="4">
        <v>224</v>
      </c>
      <c r="L122" s="4">
        <v>27</v>
      </c>
      <c r="M122" s="4">
        <v>3</v>
      </c>
      <c r="N122" s="4" t="s">
        <v>3</v>
      </c>
      <c r="O122" s="4">
        <v>2</v>
      </c>
      <c r="P122" s="4"/>
      <c r="Q122" s="4"/>
      <c r="R122" s="4"/>
      <c r="S122" s="4"/>
      <c r="T122" s="4"/>
      <c r="U122" s="4"/>
      <c r="V122" s="4"/>
      <c r="W122" s="4">
        <v>771965.23</v>
      </c>
      <c r="X122" s="4">
        <v>1</v>
      </c>
      <c r="Y122" s="4">
        <v>771965.23</v>
      </c>
      <c r="Z122" s="4"/>
      <c r="AA122" s="4"/>
      <c r="AB122" s="4"/>
    </row>
    <row r="124" spans="1:245">
      <c r="A124" s="1">
        <v>4</v>
      </c>
      <c r="B124" s="1">
        <v>1</v>
      </c>
      <c r="C124" s="1"/>
      <c r="D124" s="1">
        <f>ROW(A131)</f>
        <v>131</v>
      </c>
      <c r="E124" s="1"/>
      <c r="F124" s="1" t="s">
        <v>21</v>
      </c>
      <c r="G124" s="1" t="s">
        <v>309</v>
      </c>
      <c r="H124" s="1" t="s">
        <v>3</v>
      </c>
      <c r="I124" s="1">
        <v>0</v>
      </c>
      <c r="J124" s="1"/>
      <c r="K124" s="1">
        <v>0</v>
      </c>
      <c r="L124" s="1"/>
      <c r="M124" s="1" t="s">
        <v>3</v>
      </c>
      <c r="N124" s="1"/>
      <c r="O124" s="1"/>
      <c r="P124" s="1"/>
      <c r="Q124" s="1"/>
      <c r="R124" s="1"/>
      <c r="S124" s="1">
        <v>0</v>
      </c>
      <c r="T124" s="1"/>
      <c r="U124" s="1" t="s">
        <v>3</v>
      </c>
      <c r="V124" s="1">
        <v>0</v>
      </c>
      <c r="W124" s="1"/>
      <c r="X124" s="1"/>
      <c r="Y124" s="1"/>
      <c r="Z124" s="1"/>
      <c r="AA124" s="1"/>
      <c r="AB124" s="1" t="s">
        <v>3</v>
      </c>
      <c r="AC124" s="1" t="s">
        <v>3</v>
      </c>
      <c r="AD124" s="1" t="s">
        <v>3</v>
      </c>
      <c r="AE124" s="1" t="s">
        <v>3</v>
      </c>
      <c r="AF124" s="1" t="s">
        <v>3</v>
      </c>
      <c r="AG124" s="1" t="s">
        <v>3</v>
      </c>
      <c r="AH124" s="1"/>
      <c r="AI124" s="1"/>
      <c r="AJ124" s="1"/>
      <c r="AK124" s="1"/>
      <c r="AL124" s="1"/>
      <c r="AM124" s="1"/>
      <c r="AN124" s="1"/>
      <c r="AO124" s="1"/>
      <c r="AP124" s="1" t="s">
        <v>3</v>
      </c>
      <c r="AQ124" s="1" t="s">
        <v>3</v>
      </c>
      <c r="AR124" s="1" t="s">
        <v>3</v>
      </c>
      <c r="AS124" s="1"/>
      <c r="AT124" s="1"/>
      <c r="AU124" s="1"/>
      <c r="AV124" s="1"/>
      <c r="AW124" s="1"/>
      <c r="AX124" s="1"/>
      <c r="AY124" s="1"/>
      <c r="AZ124" s="1" t="s">
        <v>3</v>
      </c>
      <c r="BA124" s="1"/>
      <c r="BB124" s="1" t="s">
        <v>3</v>
      </c>
      <c r="BC124" s="1" t="s">
        <v>3</v>
      </c>
      <c r="BD124" s="1" t="s">
        <v>3</v>
      </c>
      <c r="BE124" s="1" t="s">
        <v>3</v>
      </c>
      <c r="BF124" s="1" t="s">
        <v>3</v>
      </c>
      <c r="BG124" s="1" t="s">
        <v>3</v>
      </c>
      <c r="BH124" s="1" t="s">
        <v>3</v>
      </c>
      <c r="BI124" s="1" t="s">
        <v>3</v>
      </c>
      <c r="BJ124" s="1" t="s">
        <v>3</v>
      </c>
      <c r="BK124" s="1" t="s">
        <v>3</v>
      </c>
      <c r="BL124" s="1" t="s">
        <v>3</v>
      </c>
      <c r="BM124" s="1" t="s">
        <v>3</v>
      </c>
      <c r="BN124" s="1" t="s">
        <v>3</v>
      </c>
      <c r="BO124" s="1" t="s">
        <v>3</v>
      </c>
      <c r="BP124" s="1" t="s">
        <v>3</v>
      </c>
      <c r="BQ124" s="1"/>
      <c r="BR124" s="1"/>
      <c r="BS124" s="1"/>
      <c r="BT124" s="1"/>
      <c r="BU124" s="1"/>
      <c r="BV124" s="1"/>
      <c r="BW124" s="1"/>
      <c r="BX124" s="1">
        <v>0</v>
      </c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>
        <v>0</v>
      </c>
    </row>
    <row r="126" spans="1:245">
      <c r="A126" s="2">
        <v>52</v>
      </c>
      <c r="B126" s="2">
        <f t="shared" ref="B126:G126" si="101">B131</f>
        <v>1</v>
      </c>
      <c r="C126" s="2">
        <f t="shared" si="101"/>
        <v>4</v>
      </c>
      <c r="D126" s="2">
        <f t="shared" si="101"/>
        <v>124</v>
      </c>
      <c r="E126" s="2">
        <f t="shared" si="101"/>
        <v>0</v>
      </c>
      <c r="F126" s="2" t="str">
        <f t="shared" si="101"/>
        <v>Новый раздел</v>
      </c>
      <c r="G126" s="2" t="str">
        <f t="shared" si="101"/>
        <v>ПНР</v>
      </c>
      <c r="H126" s="2"/>
      <c r="I126" s="2"/>
      <c r="J126" s="2"/>
      <c r="K126" s="2"/>
      <c r="L126" s="2"/>
      <c r="M126" s="2"/>
      <c r="N126" s="2"/>
      <c r="O126" s="2">
        <f t="shared" ref="O126:AT126" si="102">O131</f>
        <v>12187.06</v>
      </c>
      <c r="P126" s="2">
        <f t="shared" si="102"/>
        <v>0</v>
      </c>
      <c r="Q126" s="2">
        <f t="shared" si="102"/>
        <v>0</v>
      </c>
      <c r="R126" s="2">
        <f t="shared" si="102"/>
        <v>0</v>
      </c>
      <c r="S126" s="2">
        <f t="shared" si="102"/>
        <v>12187.06</v>
      </c>
      <c r="T126" s="2">
        <f t="shared" si="102"/>
        <v>0</v>
      </c>
      <c r="U126" s="2">
        <f t="shared" si="102"/>
        <v>32.160000000000004</v>
      </c>
      <c r="V126" s="2">
        <f t="shared" si="102"/>
        <v>0</v>
      </c>
      <c r="W126" s="2">
        <f t="shared" si="102"/>
        <v>0</v>
      </c>
      <c r="X126" s="2">
        <f t="shared" si="102"/>
        <v>11577.7</v>
      </c>
      <c r="Y126" s="2">
        <f t="shared" si="102"/>
        <v>6093.54</v>
      </c>
      <c r="Z126" s="2">
        <f t="shared" si="102"/>
        <v>0</v>
      </c>
      <c r="AA126" s="2">
        <f t="shared" si="102"/>
        <v>0</v>
      </c>
      <c r="AB126" s="2">
        <f t="shared" si="102"/>
        <v>12187.06</v>
      </c>
      <c r="AC126" s="2">
        <f t="shared" si="102"/>
        <v>0</v>
      </c>
      <c r="AD126" s="2">
        <f t="shared" si="102"/>
        <v>0</v>
      </c>
      <c r="AE126" s="2">
        <f t="shared" si="102"/>
        <v>0</v>
      </c>
      <c r="AF126" s="2">
        <f t="shared" si="102"/>
        <v>12187.06</v>
      </c>
      <c r="AG126" s="2">
        <f t="shared" si="102"/>
        <v>0</v>
      </c>
      <c r="AH126" s="2">
        <f t="shared" si="102"/>
        <v>32.160000000000004</v>
      </c>
      <c r="AI126" s="2">
        <f t="shared" si="102"/>
        <v>0</v>
      </c>
      <c r="AJ126" s="2">
        <f t="shared" si="102"/>
        <v>0</v>
      </c>
      <c r="AK126" s="2">
        <f t="shared" si="102"/>
        <v>11577.7</v>
      </c>
      <c r="AL126" s="2">
        <f t="shared" si="102"/>
        <v>6093.54</v>
      </c>
      <c r="AM126" s="2">
        <f t="shared" si="102"/>
        <v>0</v>
      </c>
      <c r="AN126" s="2">
        <f t="shared" si="102"/>
        <v>0</v>
      </c>
      <c r="AO126" s="2">
        <f t="shared" si="102"/>
        <v>0</v>
      </c>
      <c r="AP126" s="2">
        <f t="shared" si="102"/>
        <v>0</v>
      </c>
      <c r="AQ126" s="2">
        <f t="shared" si="102"/>
        <v>0</v>
      </c>
      <c r="AR126" s="2">
        <f t="shared" si="102"/>
        <v>29858.3</v>
      </c>
      <c r="AS126" s="2">
        <f t="shared" si="102"/>
        <v>0</v>
      </c>
      <c r="AT126" s="2">
        <f t="shared" si="102"/>
        <v>0</v>
      </c>
      <c r="AU126" s="2">
        <f t="shared" ref="AU126:BZ126" si="103">AU131</f>
        <v>29858.3</v>
      </c>
      <c r="AV126" s="2">
        <f t="shared" si="103"/>
        <v>0</v>
      </c>
      <c r="AW126" s="2">
        <f t="shared" si="103"/>
        <v>0</v>
      </c>
      <c r="AX126" s="2">
        <f t="shared" si="103"/>
        <v>0</v>
      </c>
      <c r="AY126" s="2">
        <f t="shared" si="103"/>
        <v>0</v>
      </c>
      <c r="AZ126" s="2">
        <f t="shared" si="103"/>
        <v>0</v>
      </c>
      <c r="BA126" s="2">
        <f t="shared" si="103"/>
        <v>0</v>
      </c>
      <c r="BB126" s="2">
        <f t="shared" si="103"/>
        <v>0</v>
      </c>
      <c r="BC126" s="2">
        <f t="shared" si="103"/>
        <v>0</v>
      </c>
      <c r="BD126" s="2">
        <f t="shared" si="103"/>
        <v>0</v>
      </c>
      <c r="BE126" s="2">
        <f t="shared" si="103"/>
        <v>0</v>
      </c>
      <c r="BF126" s="2">
        <f t="shared" si="103"/>
        <v>0</v>
      </c>
      <c r="BG126" s="2">
        <f t="shared" si="103"/>
        <v>0</v>
      </c>
      <c r="BH126" s="2">
        <f t="shared" si="103"/>
        <v>0</v>
      </c>
      <c r="BI126" s="2">
        <f t="shared" si="103"/>
        <v>0</v>
      </c>
      <c r="BJ126" s="2">
        <f t="shared" si="103"/>
        <v>0</v>
      </c>
      <c r="BK126" s="2">
        <f t="shared" si="103"/>
        <v>0</v>
      </c>
      <c r="BL126" s="2">
        <f t="shared" si="103"/>
        <v>0</v>
      </c>
      <c r="BM126" s="2">
        <f t="shared" si="103"/>
        <v>0</v>
      </c>
      <c r="BN126" s="2">
        <f t="shared" si="103"/>
        <v>0</v>
      </c>
      <c r="BO126" s="2">
        <f t="shared" si="103"/>
        <v>0</v>
      </c>
      <c r="BP126" s="2">
        <f t="shared" si="103"/>
        <v>0</v>
      </c>
      <c r="BQ126" s="2">
        <f t="shared" si="103"/>
        <v>0</v>
      </c>
      <c r="BR126" s="2">
        <f t="shared" si="103"/>
        <v>0</v>
      </c>
      <c r="BS126" s="2">
        <f t="shared" si="103"/>
        <v>0</v>
      </c>
      <c r="BT126" s="2">
        <f t="shared" si="103"/>
        <v>0</v>
      </c>
      <c r="BU126" s="2">
        <f t="shared" si="103"/>
        <v>0</v>
      </c>
      <c r="BV126" s="2">
        <f t="shared" si="103"/>
        <v>0</v>
      </c>
      <c r="BW126" s="2">
        <f t="shared" si="103"/>
        <v>0</v>
      </c>
      <c r="BX126" s="2">
        <f t="shared" si="103"/>
        <v>0</v>
      </c>
      <c r="BY126" s="2">
        <f t="shared" si="103"/>
        <v>0</v>
      </c>
      <c r="BZ126" s="2">
        <f t="shared" si="103"/>
        <v>0</v>
      </c>
      <c r="CA126" s="2">
        <f t="shared" ref="CA126:DF126" si="104">CA131</f>
        <v>29858.3</v>
      </c>
      <c r="CB126" s="2">
        <f t="shared" si="104"/>
        <v>0</v>
      </c>
      <c r="CC126" s="2">
        <f t="shared" si="104"/>
        <v>0</v>
      </c>
      <c r="CD126" s="2">
        <f t="shared" si="104"/>
        <v>29858.3</v>
      </c>
      <c r="CE126" s="2">
        <f t="shared" si="104"/>
        <v>0</v>
      </c>
      <c r="CF126" s="2">
        <f t="shared" si="104"/>
        <v>0</v>
      </c>
      <c r="CG126" s="2">
        <f t="shared" si="104"/>
        <v>0</v>
      </c>
      <c r="CH126" s="2">
        <f t="shared" si="104"/>
        <v>0</v>
      </c>
      <c r="CI126" s="2">
        <f t="shared" si="104"/>
        <v>0</v>
      </c>
      <c r="CJ126" s="2">
        <f t="shared" si="104"/>
        <v>0</v>
      </c>
      <c r="CK126" s="2">
        <f t="shared" si="104"/>
        <v>0</v>
      </c>
      <c r="CL126" s="2">
        <f t="shared" si="104"/>
        <v>0</v>
      </c>
      <c r="CM126" s="2">
        <f t="shared" si="104"/>
        <v>0</v>
      </c>
      <c r="CN126" s="2">
        <f t="shared" si="104"/>
        <v>0</v>
      </c>
      <c r="CO126" s="2">
        <f t="shared" si="104"/>
        <v>0</v>
      </c>
      <c r="CP126" s="2">
        <f t="shared" si="104"/>
        <v>0</v>
      </c>
      <c r="CQ126" s="2">
        <f t="shared" si="104"/>
        <v>0</v>
      </c>
      <c r="CR126" s="2">
        <f t="shared" si="104"/>
        <v>0</v>
      </c>
      <c r="CS126" s="2">
        <f t="shared" si="104"/>
        <v>0</v>
      </c>
      <c r="CT126" s="2">
        <f t="shared" si="104"/>
        <v>0</v>
      </c>
      <c r="CU126" s="2">
        <f t="shared" si="104"/>
        <v>0</v>
      </c>
      <c r="CV126" s="2">
        <f t="shared" si="104"/>
        <v>0</v>
      </c>
      <c r="CW126" s="2">
        <f t="shared" si="104"/>
        <v>0</v>
      </c>
      <c r="CX126" s="2">
        <f t="shared" si="104"/>
        <v>0</v>
      </c>
      <c r="CY126" s="2">
        <f t="shared" si="104"/>
        <v>0</v>
      </c>
      <c r="CZ126" s="2">
        <f t="shared" si="104"/>
        <v>0</v>
      </c>
      <c r="DA126" s="2">
        <f t="shared" si="104"/>
        <v>0</v>
      </c>
      <c r="DB126" s="2">
        <f t="shared" si="104"/>
        <v>0</v>
      </c>
      <c r="DC126" s="2">
        <f t="shared" si="104"/>
        <v>0</v>
      </c>
      <c r="DD126" s="2">
        <f t="shared" si="104"/>
        <v>0</v>
      </c>
      <c r="DE126" s="2">
        <f t="shared" si="104"/>
        <v>0</v>
      </c>
      <c r="DF126" s="2">
        <f t="shared" si="104"/>
        <v>0</v>
      </c>
      <c r="DG126" s="3">
        <f t="shared" ref="DG126:EL126" si="105">DG131</f>
        <v>0</v>
      </c>
      <c r="DH126" s="3">
        <f t="shared" si="105"/>
        <v>0</v>
      </c>
      <c r="DI126" s="3">
        <f t="shared" si="105"/>
        <v>0</v>
      </c>
      <c r="DJ126" s="3">
        <f t="shared" si="105"/>
        <v>0</v>
      </c>
      <c r="DK126" s="3">
        <f t="shared" si="105"/>
        <v>0</v>
      </c>
      <c r="DL126" s="3">
        <f t="shared" si="105"/>
        <v>0</v>
      </c>
      <c r="DM126" s="3">
        <f t="shared" si="105"/>
        <v>0</v>
      </c>
      <c r="DN126" s="3">
        <f t="shared" si="105"/>
        <v>0</v>
      </c>
      <c r="DO126" s="3">
        <f t="shared" si="105"/>
        <v>0</v>
      </c>
      <c r="DP126" s="3">
        <f t="shared" si="105"/>
        <v>0</v>
      </c>
      <c r="DQ126" s="3">
        <f t="shared" si="105"/>
        <v>0</v>
      </c>
      <c r="DR126" s="3">
        <f t="shared" si="105"/>
        <v>0</v>
      </c>
      <c r="DS126" s="3">
        <f t="shared" si="105"/>
        <v>0</v>
      </c>
      <c r="DT126" s="3">
        <f t="shared" si="105"/>
        <v>0</v>
      </c>
      <c r="DU126" s="3">
        <f t="shared" si="105"/>
        <v>0</v>
      </c>
      <c r="DV126" s="3">
        <f t="shared" si="105"/>
        <v>0</v>
      </c>
      <c r="DW126" s="3">
        <f t="shared" si="105"/>
        <v>0</v>
      </c>
      <c r="DX126" s="3">
        <f t="shared" si="105"/>
        <v>0</v>
      </c>
      <c r="DY126" s="3">
        <f t="shared" si="105"/>
        <v>0</v>
      </c>
      <c r="DZ126" s="3">
        <f t="shared" si="105"/>
        <v>0</v>
      </c>
      <c r="EA126" s="3">
        <f t="shared" si="105"/>
        <v>0</v>
      </c>
      <c r="EB126" s="3">
        <f t="shared" si="105"/>
        <v>0</v>
      </c>
      <c r="EC126" s="3">
        <f t="shared" si="105"/>
        <v>0</v>
      </c>
      <c r="ED126" s="3">
        <f t="shared" si="105"/>
        <v>0</v>
      </c>
      <c r="EE126" s="3">
        <f t="shared" si="105"/>
        <v>0</v>
      </c>
      <c r="EF126" s="3">
        <f t="shared" si="105"/>
        <v>0</v>
      </c>
      <c r="EG126" s="3">
        <f t="shared" si="105"/>
        <v>0</v>
      </c>
      <c r="EH126" s="3">
        <f t="shared" si="105"/>
        <v>0</v>
      </c>
      <c r="EI126" s="3">
        <f t="shared" si="105"/>
        <v>0</v>
      </c>
      <c r="EJ126" s="3">
        <f t="shared" si="105"/>
        <v>0</v>
      </c>
      <c r="EK126" s="3">
        <f t="shared" si="105"/>
        <v>0</v>
      </c>
      <c r="EL126" s="3">
        <f t="shared" si="105"/>
        <v>0</v>
      </c>
      <c r="EM126" s="3">
        <f t="shared" ref="EM126:FR126" si="106">EM131</f>
        <v>0</v>
      </c>
      <c r="EN126" s="3">
        <f t="shared" si="106"/>
        <v>0</v>
      </c>
      <c r="EO126" s="3">
        <f t="shared" si="106"/>
        <v>0</v>
      </c>
      <c r="EP126" s="3">
        <f t="shared" si="106"/>
        <v>0</v>
      </c>
      <c r="EQ126" s="3">
        <f t="shared" si="106"/>
        <v>0</v>
      </c>
      <c r="ER126" s="3">
        <f t="shared" si="106"/>
        <v>0</v>
      </c>
      <c r="ES126" s="3">
        <f t="shared" si="106"/>
        <v>0</v>
      </c>
      <c r="ET126" s="3">
        <f t="shared" si="106"/>
        <v>0</v>
      </c>
      <c r="EU126" s="3">
        <f t="shared" si="106"/>
        <v>0</v>
      </c>
      <c r="EV126" s="3">
        <f t="shared" si="106"/>
        <v>0</v>
      </c>
      <c r="EW126" s="3">
        <f t="shared" si="106"/>
        <v>0</v>
      </c>
      <c r="EX126" s="3">
        <f t="shared" si="106"/>
        <v>0</v>
      </c>
      <c r="EY126" s="3">
        <f t="shared" si="106"/>
        <v>0</v>
      </c>
      <c r="EZ126" s="3">
        <f t="shared" si="106"/>
        <v>0</v>
      </c>
      <c r="FA126" s="3">
        <f t="shared" si="106"/>
        <v>0</v>
      </c>
      <c r="FB126" s="3">
        <f t="shared" si="106"/>
        <v>0</v>
      </c>
      <c r="FC126" s="3">
        <f t="shared" si="106"/>
        <v>0</v>
      </c>
      <c r="FD126" s="3">
        <f t="shared" si="106"/>
        <v>0</v>
      </c>
      <c r="FE126" s="3">
        <f t="shared" si="106"/>
        <v>0</v>
      </c>
      <c r="FF126" s="3">
        <f t="shared" si="106"/>
        <v>0</v>
      </c>
      <c r="FG126" s="3">
        <f t="shared" si="106"/>
        <v>0</v>
      </c>
      <c r="FH126" s="3">
        <f t="shared" si="106"/>
        <v>0</v>
      </c>
      <c r="FI126" s="3">
        <f t="shared" si="106"/>
        <v>0</v>
      </c>
      <c r="FJ126" s="3">
        <f t="shared" si="106"/>
        <v>0</v>
      </c>
      <c r="FK126" s="3">
        <f t="shared" si="106"/>
        <v>0</v>
      </c>
      <c r="FL126" s="3">
        <f t="shared" si="106"/>
        <v>0</v>
      </c>
      <c r="FM126" s="3">
        <f t="shared" si="106"/>
        <v>0</v>
      </c>
      <c r="FN126" s="3">
        <f t="shared" si="106"/>
        <v>0</v>
      </c>
      <c r="FO126" s="3">
        <f t="shared" si="106"/>
        <v>0</v>
      </c>
      <c r="FP126" s="3">
        <f t="shared" si="106"/>
        <v>0</v>
      </c>
      <c r="FQ126" s="3">
        <f t="shared" si="106"/>
        <v>0</v>
      </c>
      <c r="FR126" s="3">
        <f t="shared" si="106"/>
        <v>0</v>
      </c>
      <c r="FS126" s="3">
        <f t="shared" ref="FS126:GX126" si="107">FS131</f>
        <v>0</v>
      </c>
      <c r="FT126" s="3">
        <f t="shared" si="107"/>
        <v>0</v>
      </c>
      <c r="FU126" s="3">
        <f t="shared" si="107"/>
        <v>0</v>
      </c>
      <c r="FV126" s="3">
        <f t="shared" si="107"/>
        <v>0</v>
      </c>
      <c r="FW126" s="3">
        <f t="shared" si="107"/>
        <v>0</v>
      </c>
      <c r="FX126" s="3">
        <f t="shared" si="107"/>
        <v>0</v>
      </c>
      <c r="FY126" s="3">
        <f t="shared" si="107"/>
        <v>0</v>
      </c>
      <c r="FZ126" s="3">
        <f t="shared" si="107"/>
        <v>0</v>
      </c>
      <c r="GA126" s="3">
        <f t="shared" si="107"/>
        <v>0</v>
      </c>
      <c r="GB126" s="3">
        <f t="shared" si="107"/>
        <v>0</v>
      </c>
      <c r="GC126" s="3">
        <f t="shared" si="107"/>
        <v>0</v>
      </c>
      <c r="GD126" s="3">
        <f t="shared" si="107"/>
        <v>0</v>
      </c>
      <c r="GE126" s="3">
        <f t="shared" si="107"/>
        <v>0</v>
      </c>
      <c r="GF126" s="3">
        <f t="shared" si="107"/>
        <v>0</v>
      </c>
      <c r="GG126" s="3">
        <f t="shared" si="107"/>
        <v>0</v>
      </c>
      <c r="GH126" s="3">
        <f t="shared" si="107"/>
        <v>0</v>
      </c>
      <c r="GI126" s="3">
        <f t="shared" si="107"/>
        <v>0</v>
      </c>
      <c r="GJ126" s="3">
        <f t="shared" si="107"/>
        <v>0</v>
      </c>
      <c r="GK126" s="3">
        <f t="shared" si="107"/>
        <v>0</v>
      </c>
      <c r="GL126" s="3">
        <f t="shared" si="107"/>
        <v>0</v>
      </c>
      <c r="GM126" s="3">
        <f t="shared" si="107"/>
        <v>0</v>
      </c>
      <c r="GN126" s="3">
        <f t="shared" si="107"/>
        <v>0</v>
      </c>
      <c r="GO126" s="3">
        <f t="shared" si="107"/>
        <v>0</v>
      </c>
      <c r="GP126" s="3">
        <f t="shared" si="107"/>
        <v>0</v>
      </c>
      <c r="GQ126" s="3">
        <f t="shared" si="107"/>
        <v>0</v>
      </c>
      <c r="GR126" s="3">
        <f t="shared" si="107"/>
        <v>0</v>
      </c>
      <c r="GS126" s="3">
        <f t="shared" si="107"/>
        <v>0</v>
      </c>
      <c r="GT126" s="3">
        <f t="shared" si="107"/>
        <v>0</v>
      </c>
      <c r="GU126" s="3">
        <f t="shared" si="107"/>
        <v>0</v>
      </c>
      <c r="GV126" s="3">
        <f t="shared" si="107"/>
        <v>0</v>
      </c>
      <c r="GW126" s="3">
        <f t="shared" si="107"/>
        <v>0</v>
      </c>
      <c r="GX126" s="3">
        <f t="shared" si="107"/>
        <v>0</v>
      </c>
    </row>
    <row r="128" spans="1:245">
      <c r="A128">
        <v>17</v>
      </c>
      <c r="B128">
        <v>1</v>
      </c>
      <c r="C128">
        <f>ROW(SmtRes!A174)</f>
        <v>174</v>
      </c>
      <c r="D128">
        <f>ROW(EtalonRes!A175)</f>
        <v>175</v>
      </c>
      <c r="E128" t="s">
        <v>310</v>
      </c>
      <c r="F128" t="s">
        <v>311</v>
      </c>
      <c r="G128" t="s">
        <v>312</v>
      </c>
      <c r="H128" t="s">
        <v>313</v>
      </c>
      <c r="I128">
        <v>2</v>
      </c>
      <c r="J128">
        <v>0</v>
      </c>
      <c r="K128">
        <v>2</v>
      </c>
      <c r="O128">
        <f>ROUND(CP128,2)</f>
        <v>8124.71</v>
      </c>
      <c r="P128">
        <f>ROUND(CQ128*I128,2)</f>
        <v>0</v>
      </c>
      <c r="Q128">
        <f>ROUND(CR128*I128,2)</f>
        <v>0</v>
      </c>
      <c r="R128">
        <f>ROUND(CS128*I128,2)</f>
        <v>0</v>
      </c>
      <c r="S128">
        <f>ROUND(CT128*I128,2)</f>
        <v>8124.71</v>
      </c>
      <c r="T128">
        <f>ROUND(CU128*I128,2)</f>
        <v>0</v>
      </c>
      <c r="U128">
        <f>CV128*I128</f>
        <v>21.44</v>
      </c>
      <c r="V128">
        <f>CW128*I128</f>
        <v>0</v>
      </c>
      <c r="W128">
        <f>ROUND(CX128*I128,2)</f>
        <v>0</v>
      </c>
      <c r="X128">
        <f>ROUND(CY128,2)</f>
        <v>7718.47</v>
      </c>
      <c r="Y128">
        <f>ROUND(CZ128,2)</f>
        <v>4062.36</v>
      </c>
      <c r="AA128">
        <v>43077426</v>
      </c>
      <c r="AB128">
        <f>ROUND((AC128+AD128+AF128),2)</f>
        <v>142.09</v>
      </c>
      <c r="AC128">
        <f>ROUND((ES128),2)</f>
        <v>0</v>
      </c>
      <c r="AD128">
        <f>ROUND((((ET128)-(EU128))+AE128),2)</f>
        <v>0</v>
      </c>
      <c r="AE128">
        <f>ROUND((EU128),2)</f>
        <v>0</v>
      </c>
      <c r="AF128">
        <f>ROUND(((EV128*0.8)),2)</f>
        <v>142.09</v>
      </c>
      <c r="AG128">
        <f>ROUND((AP128),2)</f>
        <v>0</v>
      </c>
      <c r="AH128">
        <f>((EW128*0.8))</f>
        <v>10.72</v>
      </c>
      <c r="AI128">
        <f>(EX128)</f>
        <v>0</v>
      </c>
      <c r="AJ128">
        <f>(AS128)</f>
        <v>0</v>
      </c>
      <c r="AK128">
        <v>177.61</v>
      </c>
      <c r="AL128">
        <v>0</v>
      </c>
      <c r="AM128">
        <v>0</v>
      </c>
      <c r="AN128">
        <v>0</v>
      </c>
      <c r="AO128">
        <v>177.61</v>
      </c>
      <c r="AP128">
        <v>0</v>
      </c>
      <c r="AQ128">
        <v>13.4</v>
      </c>
      <c r="AR128">
        <v>0</v>
      </c>
      <c r="AS128">
        <v>0</v>
      </c>
      <c r="AT128">
        <v>95</v>
      </c>
      <c r="AU128">
        <v>50</v>
      </c>
      <c r="AV128">
        <v>1</v>
      </c>
      <c r="AW128">
        <v>1</v>
      </c>
      <c r="AZ128">
        <v>1</v>
      </c>
      <c r="BA128">
        <v>28.59</v>
      </c>
      <c r="BB128">
        <v>1</v>
      </c>
      <c r="BC128">
        <v>1</v>
      </c>
      <c r="BD128" t="s">
        <v>3</v>
      </c>
      <c r="BE128" t="s">
        <v>3</v>
      </c>
      <c r="BF128" t="s">
        <v>3</v>
      </c>
      <c r="BG128" t="s">
        <v>3</v>
      </c>
      <c r="BH128">
        <v>0</v>
      </c>
      <c r="BI128">
        <v>4</v>
      </c>
      <c r="BJ128" t="s">
        <v>314</v>
      </c>
      <c r="BM128">
        <v>200002</v>
      </c>
      <c r="BN128">
        <v>0</v>
      </c>
      <c r="BO128" t="s">
        <v>3</v>
      </c>
      <c r="BP128">
        <v>0</v>
      </c>
      <c r="BQ128">
        <v>4</v>
      </c>
      <c r="BR128">
        <v>0</v>
      </c>
      <c r="BS128">
        <v>1</v>
      </c>
      <c r="BT128">
        <v>1</v>
      </c>
      <c r="BU128">
        <v>1</v>
      </c>
      <c r="BV128">
        <v>1</v>
      </c>
      <c r="BW128">
        <v>1</v>
      </c>
      <c r="BX128">
        <v>1</v>
      </c>
      <c r="BY128" t="s">
        <v>3</v>
      </c>
      <c r="BZ128">
        <v>74</v>
      </c>
      <c r="CA128">
        <v>36</v>
      </c>
      <c r="CB128" t="s">
        <v>3</v>
      </c>
      <c r="CE128">
        <v>0</v>
      </c>
      <c r="CF128">
        <v>0</v>
      </c>
      <c r="CG128">
        <v>0</v>
      </c>
      <c r="CM128">
        <v>0</v>
      </c>
      <c r="CN128" t="s">
        <v>3</v>
      </c>
      <c r="CO128">
        <v>0</v>
      </c>
      <c r="CP128">
        <f>(P128+Q128+S128)</f>
        <v>8124.71</v>
      </c>
      <c r="CQ128">
        <f>AC128*BC128</f>
        <v>0</v>
      </c>
      <c r="CR128">
        <f>AD128*BB128</f>
        <v>0</v>
      </c>
      <c r="CS128">
        <f>AE128*BS128</f>
        <v>0</v>
      </c>
      <c r="CT128">
        <f>AF128*BA128</f>
        <v>4062.3531000000003</v>
      </c>
      <c r="CU128">
        <f t="shared" ref="CU128:CX129" si="108">AG128</f>
        <v>0</v>
      </c>
      <c r="CV128">
        <f t="shared" si="108"/>
        <v>10.72</v>
      </c>
      <c r="CW128">
        <f t="shared" si="108"/>
        <v>0</v>
      </c>
      <c r="CX128">
        <f t="shared" si="108"/>
        <v>0</v>
      </c>
      <c r="CY128">
        <f>(((S128+R128)*AT128)/100)</f>
        <v>7718.4744999999994</v>
      </c>
      <c r="CZ128">
        <f>(((S128+R128)*AU128)/100)</f>
        <v>4062.355</v>
      </c>
      <c r="DC128" t="s">
        <v>3</v>
      </c>
      <c r="DD128" t="s">
        <v>3</v>
      </c>
      <c r="DE128" t="s">
        <v>3</v>
      </c>
      <c r="DF128" t="s">
        <v>3</v>
      </c>
      <c r="DG128" t="s">
        <v>315</v>
      </c>
      <c r="DH128" t="s">
        <v>3</v>
      </c>
      <c r="DI128" t="s">
        <v>315</v>
      </c>
      <c r="DJ128" t="s">
        <v>3</v>
      </c>
      <c r="DK128" t="s">
        <v>3</v>
      </c>
      <c r="DL128" t="s">
        <v>29</v>
      </c>
      <c r="DM128" t="s">
        <v>30</v>
      </c>
      <c r="DN128">
        <v>0</v>
      </c>
      <c r="DO128">
        <v>0</v>
      </c>
      <c r="DP128">
        <v>1</v>
      </c>
      <c r="DQ128">
        <v>1</v>
      </c>
      <c r="DU128">
        <v>1013</v>
      </c>
      <c r="DV128" t="s">
        <v>313</v>
      </c>
      <c r="DW128" t="s">
        <v>313</v>
      </c>
      <c r="DX128">
        <v>1</v>
      </c>
      <c r="DZ128" t="s">
        <v>3</v>
      </c>
      <c r="EA128" t="s">
        <v>3</v>
      </c>
      <c r="EB128" t="s">
        <v>3</v>
      </c>
      <c r="EC128" t="s">
        <v>3</v>
      </c>
      <c r="EE128">
        <v>43005923</v>
      </c>
      <c r="EF128">
        <v>4</v>
      </c>
      <c r="EG128" t="s">
        <v>316</v>
      </c>
      <c r="EH128">
        <v>83</v>
      </c>
      <c r="EI128" t="s">
        <v>316</v>
      </c>
      <c r="EJ128">
        <v>4</v>
      </c>
      <c r="EK128">
        <v>200002</v>
      </c>
      <c r="EL128" t="s">
        <v>317</v>
      </c>
      <c r="EM128" t="s">
        <v>318</v>
      </c>
      <c r="EO128" t="s">
        <v>319</v>
      </c>
      <c r="EQ128">
        <v>0</v>
      </c>
      <c r="ER128">
        <v>177.61</v>
      </c>
      <c r="ES128">
        <v>0</v>
      </c>
      <c r="ET128">
        <v>0</v>
      </c>
      <c r="EU128">
        <v>0</v>
      </c>
      <c r="EV128">
        <v>177.61</v>
      </c>
      <c r="EW128">
        <v>13.4</v>
      </c>
      <c r="EX128">
        <v>0</v>
      </c>
      <c r="EY128">
        <v>0</v>
      </c>
      <c r="FQ128">
        <v>0</v>
      </c>
      <c r="FR128">
        <f>ROUND(IF(AND(BH128=3,BI128=3),P128,0),2)</f>
        <v>0</v>
      </c>
      <c r="FS128">
        <v>0</v>
      </c>
      <c r="FX128">
        <v>95</v>
      </c>
      <c r="FY128">
        <v>50</v>
      </c>
      <c r="GA128" t="s">
        <v>3</v>
      </c>
      <c r="GD128">
        <v>1</v>
      </c>
      <c r="GF128">
        <v>1978004579</v>
      </c>
      <c r="GG128">
        <v>2</v>
      </c>
      <c r="GH128">
        <v>1</v>
      </c>
      <c r="GI128">
        <v>2</v>
      </c>
      <c r="GJ128">
        <v>0</v>
      </c>
      <c r="GK128">
        <v>0</v>
      </c>
      <c r="GL128">
        <f>ROUND(IF(AND(BH128=3,BI128=3,FS128&lt;&gt;0),P128,0),2)</f>
        <v>0</v>
      </c>
      <c r="GM128">
        <f>ROUND(O128+X128+Y128,2)+GX128</f>
        <v>19905.54</v>
      </c>
      <c r="GN128">
        <f>IF(OR(BI128=0,BI128=1),ROUND(O128+X128+Y128,2),0)</f>
        <v>0</v>
      </c>
      <c r="GO128">
        <f>IF(BI128=2,ROUND(O128+X128+Y128,2),0)</f>
        <v>0</v>
      </c>
      <c r="GP128">
        <f>IF(BI128=4,ROUND(O128+X128+Y128,2)+GX128,0)</f>
        <v>19905.54</v>
      </c>
      <c r="GR128">
        <v>0</v>
      </c>
      <c r="GS128">
        <v>3</v>
      </c>
      <c r="GT128">
        <v>0</v>
      </c>
      <c r="GU128" t="s">
        <v>3</v>
      </c>
      <c r="GV128">
        <f>ROUND((GT128),2)</f>
        <v>0</v>
      </c>
      <c r="GW128">
        <v>1</v>
      </c>
      <c r="GX128">
        <f>ROUND(HC128*I128,2)</f>
        <v>0</v>
      </c>
      <c r="HA128">
        <v>0</v>
      </c>
      <c r="HB128">
        <v>0</v>
      </c>
      <c r="HC128">
        <f>GV128*GW128</f>
        <v>0</v>
      </c>
      <c r="HE128" t="s">
        <v>3</v>
      </c>
      <c r="HF128" t="s">
        <v>3</v>
      </c>
      <c r="HM128" t="s">
        <v>3</v>
      </c>
      <c r="HN128" t="s">
        <v>320</v>
      </c>
      <c r="HO128" t="s">
        <v>321</v>
      </c>
      <c r="HP128" t="s">
        <v>316</v>
      </c>
      <c r="HQ128" t="s">
        <v>316</v>
      </c>
      <c r="IK128">
        <v>0</v>
      </c>
    </row>
    <row r="129" spans="1:245">
      <c r="A129">
        <v>17</v>
      </c>
      <c r="B129">
        <v>1</v>
      </c>
      <c r="C129">
        <f>ROW(SmtRes!A179)</f>
        <v>179</v>
      </c>
      <c r="D129">
        <f>ROW(EtalonRes!A180)</f>
        <v>180</v>
      </c>
      <c r="E129" t="s">
        <v>322</v>
      </c>
      <c r="F129" t="s">
        <v>311</v>
      </c>
      <c r="G129" t="s">
        <v>312</v>
      </c>
      <c r="H129" t="s">
        <v>313</v>
      </c>
      <c r="I129">
        <v>1</v>
      </c>
      <c r="J129">
        <v>0</v>
      </c>
      <c r="K129">
        <v>1</v>
      </c>
      <c r="O129">
        <f>ROUND(CP129,2)</f>
        <v>4062.35</v>
      </c>
      <c r="P129">
        <f>ROUND(CQ129*I129,2)</f>
        <v>0</v>
      </c>
      <c r="Q129">
        <f>ROUND(CR129*I129,2)</f>
        <v>0</v>
      </c>
      <c r="R129">
        <f>ROUND(CS129*I129,2)</f>
        <v>0</v>
      </c>
      <c r="S129">
        <f>ROUND(CT129*I129,2)</f>
        <v>4062.35</v>
      </c>
      <c r="T129">
        <f>ROUND(CU129*I129,2)</f>
        <v>0</v>
      </c>
      <c r="U129">
        <f>CV129*I129</f>
        <v>10.72</v>
      </c>
      <c r="V129">
        <f>CW129*I129</f>
        <v>0</v>
      </c>
      <c r="W129">
        <f>ROUND(CX129*I129,2)</f>
        <v>0</v>
      </c>
      <c r="X129">
        <f>ROUND(CY129,2)</f>
        <v>3859.23</v>
      </c>
      <c r="Y129">
        <f>ROUND(CZ129,2)</f>
        <v>2031.18</v>
      </c>
      <c r="AA129">
        <v>43077426</v>
      </c>
      <c r="AB129">
        <f>ROUND((AC129+AD129+AF129),2)</f>
        <v>142.09</v>
      </c>
      <c r="AC129">
        <f>ROUND((ES129),2)</f>
        <v>0</v>
      </c>
      <c r="AD129">
        <f>ROUND((((ET129)-(EU129))+AE129),2)</f>
        <v>0</v>
      </c>
      <c r="AE129">
        <f>ROUND((EU129),2)</f>
        <v>0</v>
      </c>
      <c r="AF129">
        <f>ROUND(((EV129*0.8)),2)</f>
        <v>142.09</v>
      </c>
      <c r="AG129">
        <f>ROUND((AP129),2)</f>
        <v>0</v>
      </c>
      <c r="AH129">
        <f>((EW129*0.8))</f>
        <v>10.72</v>
      </c>
      <c r="AI129">
        <f>(EX129)</f>
        <v>0</v>
      </c>
      <c r="AJ129">
        <f>(AS129)</f>
        <v>0</v>
      </c>
      <c r="AK129">
        <v>177.61</v>
      </c>
      <c r="AL129">
        <v>0</v>
      </c>
      <c r="AM129">
        <v>0</v>
      </c>
      <c r="AN129">
        <v>0</v>
      </c>
      <c r="AO129">
        <v>177.61</v>
      </c>
      <c r="AP129">
        <v>0</v>
      </c>
      <c r="AQ129">
        <v>13.4</v>
      </c>
      <c r="AR129">
        <v>0</v>
      </c>
      <c r="AS129">
        <v>0</v>
      </c>
      <c r="AT129">
        <v>95</v>
      </c>
      <c r="AU129">
        <v>50</v>
      </c>
      <c r="AV129">
        <v>1</v>
      </c>
      <c r="AW129">
        <v>1</v>
      </c>
      <c r="AZ129">
        <v>1</v>
      </c>
      <c r="BA129">
        <v>28.59</v>
      </c>
      <c r="BB129">
        <v>1</v>
      </c>
      <c r="BC129">
        <v>1</v>
      </c>
      <c r="BD129" t="s">
        <v>3</v>
      </c>
      <c r="BE129" t="s">
        <v>3</v>
      </c>
      <c r="BF129" t="s">
        <v>3</v>
      </c>
      <c r="BG129" t="s">
        <v>3</v>
      </c>
      <c r="BH129">
        <v>0</v>
      </c>
      <c r="BI129">
        <v>4</v>
      </c>
      <c r="BJ129" t="s">
        <v>314</v>
      </c>
      <c r="BM129">
        <v>200002</v>
      </c>
      <c r="BN129">
        <v>0</v>
      </c>
      <c r="BO129" t="s">
        <v>3</v>
      </c>
      <c r="BP129">
        <v>0</v>
      </c>
      <c r="BQ129">
        <v>4</v>
      </c>
      <c r="BR129">
        <v>0</v>
      </c>
      <c r="BS129">
        <v>1</v>
      </c>
      <c r="BT129">
        <v>1</v>
      </c>
      <c r="BU129">
        <v>1</v>
      </c>
      <c r="BV129">
        <v>1</v>
      </c>
      <c r="BW129">
        <v>1</v>
      </c>
      <c r="BX129">
        <v>1</v>
      </c>
      <c r="BY129" t="s">
        <v>3</v>
      </c>
      <c r="BZ129">
        <v>74</v>
      </c>
      <c r="CA129">
        <v>36</v>
      </c>
      <c r="CB129" t="s">
        <v>3</v>
      </c>
      <c r="CE129">
        <v>0</v>
      </c>
      <c r="CF129">
        <v>0</v>
      </c>
      <c r="CG129">
        <v>0</v>
      </c>
      <c r="CM129">
        <v>0</v>
      </c>
      <c r="CN129" t="s">
        <v>3</v>
      </c>
      <c r="CO129">
        <v>0</v>
      </c>
      <c r="CP129">
        <f>(P129+Q129+S129)</f>
        <v>4062.35</v>
      </c>
      <c r="CQ129">
        <f>AC129*BC129</f>
        <v>0</v>
      </c>
      <c r="CR129">
        <f>AD129*BB129</f>
        <v>0</v>
      </c>
      <c r="CS129">
        <f>AE129*BS129</f>
        <v>0</v>
      </c>
      <c r="CT129">
        <f>AF129*BA129</f>
        <v>4062.3531000000003</v>
      </c>
      <c r="CU129">
        <f t="shared" si="108"/>
        <v>0</v>
      </c>
      <c r="CV129">
        <f t="shared" si="108"/>
        <v>10.72</v>
      </c>
      <c r="CW129">
        <f t="shared" si="108"/>
        <v>0</v>
      </c>
      <c r="CX129">
        <f t="shared" si="108"/>
        <v>0</v>
      </c>
      <c r="CY129">
        <f>(((S129+R129)*AT129)/100)</f>
        <v>3859.2325000000001</v>
      </c>
      <c r="CZ129">
        <f>(((S129+R129)*AU129)/100)</f>
        <v>2031.175</v>
      </c>
      <c r="DC129" t="s">
        <v>3</v>
      </c>
      <c r="DD129" t="s">
        <v>3</v>
      </c>
      <c r="DE129" t="s">
        <v>3</v>
      </c>
      <c r="DF129" t="s">
        <v>3</v>
      </c>
      <c r="DG129" t="s">
        <v>315</v>
      </c>
      <c r="DH129" t="s">
        <v>3</v>
      </c>
      <c r="DI129" t="s">
        <v>315</v>
      </c>
      <c r="DJ129" t="s">
        <v>3</v>
      </c>
      <c r="DK129" t="s">
        <v>3</v>
      </c>
      <c r="DL129" t="s">
        <v>29</v>
      </c>
      <c r="DM129" t="s">
        <v>30</v>
      </c>
      <c r="DN129">
        <v>0</v>
      </c>
      <c r="DO129">
        <v>0</v>
      </c>
      <c r="DP129">
        <v>1</v>
      </c>
      <c r="DQ129">
        <v>1</v>
      </c>
      <c r="DU129">
        <v>1013</v>
      </c>
      <c r="DV129" t="s">
        <v>313</v>
      </c>
      <c r="DW129" t="s">
        <v>313</v>
      </c>
      <c r="DX129">
        <v>1</v>
      </c>
      <c r="DZ129" t="s">
        <v>3</v>
      </c>
      <c r="EA129" t="s">
        <v>3</v>
      </c>
      <c r="EB129" t="s">
        <v>3</v>
      </c>
      <c r="EC129" t="s">
        <v>3</v>
      </c>
      <c r="EE129">
        <v>43005923</v>
      </c>
      <c r="EF129">
        <v>4</v>
      </c>
      <c r="EG129" t="s">
        <v>316</v>
      </c>
      <c r="EH129">
        <v>83</v>
      </c>
      <c r="EI129" t="s">
        <v>316</v>
      </c>
      <c r="EJ129">
        <v>4</v>
      </c>
      <c r="EK129">
        <v>200002</v>
      </c>
      <c r="EL129" t="s">
        <v>317</v>
      </c>
      <c r="EM129" t="s">
        <v>318</v>
      </c>
      <c r="EO129" t="s">
        <v>319</v>
      </c>
      <c r="EQ129">
        <v>0</v>
      </c>
      <c r="ER129">
        <v>177.61</v>
      </c>
      <c r="ES129">
        <v>0</v>
      </c>
      <c r="ET129">
        <v>0</v>
      </c>
      <c r="EU129">
        <v>0</v>
      </c>
      <c r="EV129">
        <v>177.61</v>
      </c>
      <c r="EW129">
        <v>13.4</v>
      </c>
      <c r="EX129">
        <v>0</v>
      </c>
      <c r="EY129">
        <v>0</v>
      </c>
      <c r="FQ129">
        <v>0</v>
      </c>
      <c r="FR129">
        <f>ROUND(IF(AND(BH129=3,BI129=3),P129,0),2)</f>
        <v>0</v>
      </c>
      <c r="FS129">
        <v>0</v>
      </c>
      <c r="FX129">
        <v>95</v>
      </c>
      <c r="FY129">
        <v>50</v>
      </c>
      <c r="GA129" t="s">
        <v>3</v>
      </c>
      <c r="GD129">
        <v>1</v>
      </c>
      <c r="GF129">
        <v>1978004579</v>
      </c>
      <c r="GG129">
        <v>2</v>
      </c>
      <c r="GH129">
        <v>1</v>
      </c>
      <c r="GI129">
        <v>2</v>
      </c>
      <c r="GJ129">
        <v>0</v>
      </c>
      <c r="GK129">
        <v>0</v>
      </c>
      <c r="GL129">
        <f>ROUND(IF(AND(BH129=3,BI129=3,FS129&lt;&gt;0),P129,0),2)</f>
        <v>0</v>
      </c>
      <c r="GM129">
        <f>ROUND(O129+X129+Y129,2)+GX129</f>
        <v>9952.76</v>
      </c>
      <c r="GN129">
        <f>IF(OR(BI129=0,BI129=1),ROUND(O129+X129+Y129,2),0)</f>
        <v>0</v>
      </c>
      <c r="GO129">
        <f>IF(BI129=2,ROUND(O129+X129+Y129,2),0)</f>
        <v>0</v>
      </c>
      <c r="GP129">
        <f>IF(BI129=4,ROUND(O129+X129+Y129,2)+GX129,0)</f>
        <v>9952.76</v>
      </c>
      <c r="GR129">
        <v>0</v>
      </c>
      <c r="GS129">
        <v>3</v>
      </c>
      <c r="GT129">
        <v>0</v>
      </c>
      <c r="GU129" t="s">
        <v>3</v>
      </c>
      <c r="GV129">
        <f>ROUND((GT129),2)</f>
        <v>0</v>
      </c>
      <c r="GW129">
        <v>1</v>
      </c>
      <c r="GX129">
        <f>ROUND(HC129*I129,2)</f>
        <v>0</v>
      </c>
      <c r="HA129">
        <v>0</v>
      </c>
      <c r="HB129">
        <v>0</v>
      </c>
      <c r="HC129">
        <f>GV129*GW129</f>
        <v>0</v>
      </c>
      <c r="HE129" t="s">
        <v>3</v>
      </c>
      <c r="HF129" t="s">
        <v>3</v>
      </c>
      <c r="HM129" t="s">
        <v>3</v>
      </c>
      <c r="HN129" t="s">
        <v>320</v>
      </c>
      <c r="HO129" t="s">
        <v>321</v>
      </c>
      <c r="HP129" t="s">
        <v>316</v>
      </c>
      <c r="HQ129" t="s">
        <v>316</v>
      </c>
      <c r="IK129">
        <v>0</v>
      </c>
    </row>
    <row r="131" spans="1:245">
      <c r="A131" s="2">
        <v>51</v>
      </c>
      <c r="B131" s="2">
        <f>B124</f>
        <v>1</v>
      </c>
      <c r="C131" s="2">
        <f>A124</f>
        <v>4</v>
      </c>
      <c r="D131" s="2">
        <f>ROW(A124)</f>
        <v>124</v>
      </c>
      <c r="E131" s="2"/>
      <c r="F131" s="2" t="str">
        <f>IF(F124&lt;&gt;"",F124,"")</f>
        <v>Новый раздел</v>
      </c>
      <c r="G131" s="2" t="str">
        <f>IF(G124&lt;&gt;"",G124,"")</f>
        <v>ПНР</v>
      </c>
      <c r="H131" s="2">
        <v>0</v>
      </c>
      <c r="I131" s="2"/>
      <c r="J131" s="2"/>
      <c r="K131" s="2"/>
      <c r="L131" s="2"/>
      <c r="M131" s="2"/>
      <c r="N131" s="2"/>
      <c r="O131" s="2">
        <f t="shared" ref="O131:T131" si="109">ROUND(AB131,2)</f>
        <v>12187.06</v>
      </c>
      <c r="P131" s="2">
        <f t="shared" si="109"/>
        <v>0</v>
      </c>
      <c r="Q131" s="2">
        <f t="shared" si="109"/>
        <v>0</v>
      </c>
      <c r="R131" s="2">
        <f t="shared" si="109"/>
        <v>0</v>
      </c>
      <c r="S131" s="2">
        <f t="shared" si="109"/>
        <v>12187.06</v>
      </c>
      <c r="T131" s="2">
        <f t="shared" si="109"/>
        <v>0</v>
      </c>
      <c r="U131" s="2">
        <f>AH131</f>
        <v>32.160000000000004</v>
      </c>
      <c r="V131" s="2">
        <f>AI131</f>
        <v>0</v>
      </c>
      <c r="W131" s="2">
        <f>ROUND(AJ131,2)</f>
        <v>0</v>
      </c>
      <c r="X131" s="2">
        <f>ROUND(AK131,2)</f>
        <v>11577.7</v>
      </c>
      <c r="Y131" s="2">
        <f>ROUND(AL131,2)</f>
        <v>6093.54</v>
      </c>
      <c r="Z131" s="2"/>
      <c r="AA131" s="2"/>
      <c r="AB131" s="2">
        <f>ROUND(SUMIF(AA128:AA129,"=43077426",O128:O129),2)</f>
        <v>12187.06</v>
      </c>
      <c r="AC131" s="2">
        <f>ROUND(SUMIF(AA128:AA129,"=43077426",P128:P129),2)</f>
        <v>0</v>
      </c>
      <c r="AD131" s="2">
        <f>ROUND(SUMIF(AA128:AA129,"=43077426",Q128:Q129),2)</f>
        <v>0</v>
      </c>
      <c r="AE131" s="2">
        <f>ROUND(SUMIF(AA128:AA129,"=43077426",R128:R129),2)</f>
        <v>0</v>
      </c>
      <c r="AF131" s="2">
        <f>ROUND(SUMIF(AA128:AA129,"=43077426",S128:S129),2)</f>
        <v>12187.06</v>
      </c>
      <c r="AG131" s="2">
        <f>ROUND(SUMIF(AA128:AA129,"=43077426",T128:T129),2)</f>
        <v>0</v>
      </c>
      <c r="AH131" s="2">
        <f>SUMIF(AA128:AA129,"=43077426",U128:U129)</f>
        <v>32.160000000000004</v>
      </c>
      <c r="AI131" s="2">
        <f>SUMIF(AA128:AA129,"=43077426",V128:V129)</f>
        <v>0</v>
      </c>
      <c r="AJ131" s="2">
        <f>ROUND(SUMIF(AA128:AA129,"=43077426",W128:W129),2)</f>
        <v>0</v>
      </c>
      <c r="AK131" s="2">
        <f>ROUND(SUMIF(AA128:AA129,"=43077426",X128:X129),2)</f>
        <v>11577.7</v>
      </c>
      <c r="AL131" s="2">
        <f>ROUND(SUMIF(AA128:AA129,"=43077426",Y128:Y129),2)</f>
        <v>6093.54</v>
      </c>
      <c r="AM131" s="2"/>
      <c r="AN131" s="2"/>
      <c r="AO131" s="2">
        <f t="shared" ref="AO131:BD131" si="110">ROUND(BX131,2)</f>
        <v>0</v>
      </c>
      <c r="AP131" s="2">
        <f t="shared" si="110"/>
        <v>0</v>
      </c>
      <c r="AQ131" s="2">
        <f t="shared" si="110"/>
        <v>0</v>
      </c>
      <c r="AR131" s="2">
        <f t="shared" si="110"/>
        <v>29858.3</v>
      </c>
      <c r="AS131" s="2">
        <f t="shared" si="110"/>
        <v>0</v>
      </c>
      <c r="AT131" s="2">
        <f t="shared" si="110"/>
        <v>0</v>
      </c>
      <c r="AU131" s="2">
        <f t="shared" si="110"/>
        <v>29858.3</v>
      </c>
      <c r="AV131" s="2">
        <f t="shared" si="110"/>
        <v>0</v>
      </c>
      <c r="AW131" s="2">
        <f t="shared" si="110"/>
        <v>0</v>
      </c>
      <c r="AX131" s="2">
        <f t="shared" si="110"/>
        <v>0</v>
      </c>
      <c r="AY131" s="2">
        <f t="shared" si="110"/>
        <v>0</v>
      </c>
      <c r="AZ131" s="2">
        <f t="shared" si="110"/>
        <v>0</v>
      </c>
      <c r="BA131" s="2">
        <f t="shared" si="110"/>
        <v>0</v>
      </c>
      <c r="BB131" s="2">
        <f t="shared" si="110"/>
        <v>0</v>
      </c>
      <c r="BC131" s="2">
        <f t="shared" si="110"/>
        <v>0</v>
      </c>
      <c r="BD131" s="2">
        <f t="shared" si="110"/>
        <v>0</v>
      </c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>
        <f>ROUND(SUMIF(AA128:AA129,"=43077426",FQ128:FQ129),2)</f>
        <v>0</v>
      </c>
      <c r="BY131" s="2">
        <f>ROUND(SUMIF(AA128:AA129,"=43077426",FR128:FR129),2)</f>
        <v>0</v>
      </c>
      <c r="BZ131" s="2">
        <f>ROUND(SUMIF(AA128:AA129,"=43077426",GL128:GL129),2)</f>
        <v>0</v>
      </c>
      <c r="CA131" s="2">
        <f>ROUND(SUMIF(AA128:AA129,"=43077426",GM128:GM129),2)</f>
        <v>29858.3</v>
      </c>
      <c r="CB131" s="2">
        <f>ROUND(SUMIF(AA128:AA129,"=43077426",GN128:GN129),2)</f>
        <v>0</v>
      </c>
      <c r="CC131" s="2">
        <f>ROUND(SUMIF(AA128:AA129,"=43077426",GO128:GO129),2)</f>
        <v>0</v>
      </c>
      <c r="CD131" s="2">
        <f>ROUND(SUMIF(AA128:AA129,"=43077426",GP128:GP129),2)</f>
        <v>29858.3</v>
      </c>
      <c r="CE131" s="2">
        <f>AC131-BX131</f>
        <v>0</v>
      </c>
      <c r="CF131" s="2">
        <f>AC131-BY131</f>
        <v>0</v>
      </c>
      <c r="CG131" s="2">
        <f>BX131-BZ131</f>
        <v>0</v>
      </c>
      <c r="CH131" s="2">
        <f>AC131-BX131-BY131+BZ131</f>
        <v>0</v>
      </c>
      <c r="CI131" s="2">
        <f>BY131-BZ131</f>
        <v>0</v>
      </c>
      <c r="CJ131" s="2">
        <f>ROUND(SUMIF(AA128:AA129,"=43077426",GX128:GX129),2)</f>
        <v>0</v>
      </c>
      <c r="CK131" s="2">
        <f>ROUND(SUMIF(AA128:AA129,"=43077426",GY128:GY129),2)</f>
        <v>0</v>
      </c>
      <c r="CL131" s="2">
        <f>ROUND(SUMIF(AA128:AA129,"=43077426",GZ128:GZ129),2)</f>
        <v>0</v>
      </c>
      <c r="CM131" s="2">
        <f>ROUND(SUMIF(AA128:AA129,"=43077426",HD128:HD129),2)</f>
        <v>0</v>
      </c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>
        <v>0</v>
      </c>
    </row>
    <row r="133" spans="1:245">
      <c r="A133" s="4">
        <v>50</v>
      </c>
      <c r="B133" s="4">
        <v>0</v>
      </c>
      <c r="C133" s="4">
        <v>0</v>
      </c>
      <c r="D133" s="4">
        <v>1</v>
      </c>
      <c r="E133" s="4">
        <v>201</v>
      </c>
      <c r="F133" s="4">
        <f>ROUND(Source!O131,O133)</f>
        <v>12187.06</v>
      </c>
      <c r="G133" s="4" t="s">
        <v>255</v>
      </c>
      <c r="H133" s="4" t="s">
        <v>256</v>
      </c>
      <c r="I133" s="4"/>
      <c r="J133" s="4"/>
      <c r="K133" s="4">
        <v>201</v>
      </c>
      <c r="L133" s="4">
        <v>1</v>
      </c>
      <c r="M133" s="4">
        <v>3</v>
      </c>
      <c r="N133" s="4" t="s">
        <v>3</v>
      </c>
      <c r="O133" s="4">
        <v>2</v>
      </c>
      <c r="P133" s="4"/>
      <c r="Q133" s="4"/>
      <c r="R133" s="4"/>
      <c r="S133" s="4"/>
      <c r="T133" s="4"/>
      <c r="U133" s="4"/>
      <c r="V133" s="4"/>
      <c r="W133" s="4">
        <v>12187.06</v>
      </c>
      <c r="X133" s="4">
        <v>1</v>
      </c>
      <c r="Y133" s="4">
        <v>12187.06</v>
      </c>
      <c r="Z133" s="4"/>
      <c r="AA133" s="4"/>
      <c r="AB133" s="4"/>
    </row>
    <row r="134" spans="1:245">
      <c r="A134" s="4">
        <v>50</v>
      </c>
      <c r="B134" s="4">
        <v>0</v>
      </c>
      <c r="C134" s="4">
        <v>0</v>
      </c>
      <c r="D134" s="4">
        <v>1</v>
      </c>
      <c r="E134" s="4">
        <v>202</v>
      </c>
      <c r="F134" s="4">
        <f>ROUND(Source!P131,O134)</f>
        <v>0</v>
      </c>
      <c r="G134" s="4" t="s">
        <v>257</v>
      </c>
      <c r="H134" s="4" t="s">
        <v>258</v>
      </c>
      <c r="I134" s="4"/>
      <c r="J134" s="4"/>
      <c r="K134" s="4">
        <v>202</v>
      </c>
      <c r="L134" s="4">
        <v>2</v>
      </c>
      <c r="M134" s="4">
        <v>3</v>
      </c>
      <c r="N134" s="4" t="s">
        <v>3</v>
      </c>
      <c r="O134" s="4">
        <v>2</v>
      </c>
      <c r="P134" s="4"/>
      <c r="Q134" s="4"/>
      <c r="R134" s="4"/>
      <c r="S134" s="4"/>
      <c r="T134" s="4"/>
      <c r="U134" s="4"/>
      <c r="V134" s="4"/>
      <c r="W134" s="4">
        <v>0</v>
      </c>
      <c r="X134" s="4">
        <v>1</v>
      </c>
      <c r="Y134" s="4">
        <v>0</v>
      </c>
      <c r="Z134" s="4"/>
      <c r="AA134" s="4"/>
      <c r="AB134" s="4"/>
    </row>
    <row r="135" spans="1:245">
      <c r="A135" s="4">
        <v>50</v>
      </c>
      <c r="B135" s="4">
        <v>0</v>
      </c>
      <c r="C135" s="4">
        <v>0</v>
      </c>
      <c r="D135" s="4">
        <v>1</v>
      </c>
      <c r="E135" s="4">
        <v>222</v>
      </c>
      <c r="F135" s="4">
        <f>ROUND(Source!AO131,O135)</f>
        <v>0</v>
      </c>
      <c r="G135" s="4" t="s">
        <v>259</v>
      </c>
      <c r="H135" s="4" t="s">
        <v>260</v>
      </c>
      <c r="I135" s="4"/>
      <c r="J135" s="4"/>
      <c r="K135" s="4">
        <v>222</v>
      </c>
      <c r="L135" s="4">
        <v>3</v>
      </c>
      <c r="M135" s="4">
        <v>3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>
        <v>0</v>
      </c>
      <c r="X135" s="4">
        <v>1</v>
      </c>
      <c r="Y135" s="4">
        <v>0</v>
      </c>
      <c r="Z135" s="4"/>
      <c r="AA135" s="4"/>
      <c r="AB135" s="4"/>
    </row>
    <row r="136" spans="1:245">
      <c r="A136" s="4">
        <v>50</v>
      </c>
      <c r="B136" s="4">
        <v>0</v>
      </c>
      <c r="C136" s="4">
        <v>0</v>
      </c>
      <c r="D136" s="4">
        <v>1</v>
      </c>
      <c r="E136" s="4">
        <v>225</v>
      </c>
      <c r="F136" s="4">
        <f>ROUND(Source!AV131,O136)</f>
        <v>0</v>
      </c>
      <c r="G136" s="4" t="s">
        <v>261</v>
      </c>
      <c r="H136" s="4" t="s">
        <v>262</v>
      </c>
      <c r="I136" s="4"/>
      <c r="J136" s="4"/>
      <c r="K136" s="4">
        <v>225</v>
      </c>
      <c r="L136" s="4">
        <v>4</v>
      </c>
      <c r="M136" s="4">
        <v>3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>
        <v>0</v>
      </c>
      <c r="X136" s="4">
        <v>1</v>
      </c>
      <c r="Y136" s="4">
        <v>0</v>
      </c>
      <c r="Z136" s="4"/>
      <c r="AA136" s="4"/>
      <c r="AB136" s="4"/>
    </row>
    <row r="137" spans="1:245">
      <c r="A137" s="4">
        <v>50</v>
      </c>
      <c r="B137" s="4">
        <v>0</v>
      </c>
      <c r="C137" s="4">
        <v>0</v>
      </c>
      <c r="D137" s="4">
        <v>1</v>
      </c>
      <c r="E137" s="4">
        <v>226</v>
      </c>
      <c r="F137" s="4">
        <f>ROUND(Source!AW131,O137)</f>
        <v>0</v>
      </c>
      <c r="G137" s="4" t="s">
        <v>263</v>
      </c>
      <c r="H137" s="4" t="s">
        <v>264</v>
      </c>
      <c r="I137" s="4"/>
      <c r="J137" s="4"/>
      <c r="K137" s="4">
        <v>226</v>
      </c>
      <c r="L137" s="4">
        <v>5</v>
      </c>
      <c r="M137" s="4">
        <v>3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>
        <v>0</v>
      </c>
      <c r="X137" s="4">
        <v>1</v>
      </c>
      <c r="Y137" s="4">
        <v>0</v>
      </c>
      <c r="Z137" s="4"/>
      <c r="AA137" s="4"/>
      <c r="AB137" s="4"/>
    </row>
    <row r="138" spans="1:245">
      <c r="A138" s="4">
        <v>50</v>
      </c>
      <c r="B138" s="4">
        <v>0</v>
      </c>
      <c r="C138" s="4">
        <v>0</v>
      </c>
      <c r="D138" s="4">
        <v>1</v>
      </c>
      <c r="E138" s="4">
        <v>227</v>
      </c>
      <c r="F138" s="4">
        <f>ROUND(Source!AX131,O138)</f>
        <v>0</v>
      </c>
      <c r="G138" s="4" t="s">
        <v>265</v>
      </c>
      <c r="H138" s="4" t="s">
        <v>266</v>
      </c>
      <c r="I138" s="4"/>
      <c r="J138" s="4"/>
      <c r="K138" s="4">
        <v>227</v>
      </c>
      <c r="L138" s="4">
        <v>6</v>
      </c>
      <c r="M138" s="4">
        <v>3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>
        <v>0</v>
      </c>
      <c r="X138" s="4">
        <v>1</v>
      </c>
      <c r="Y138" s="4">
        <v>0</v>
      </c>
      <c r="Z138" s="4"/>
      <c r="AA138" s="4"/>
      <c r="AB138" s="4"/>
    </row>
    <row r="139" spans="1:245">
      <c r="A139" s="4">
        <v>50</v>
      </c>
      <c r="B139" s="4">
        <v>0</v>
      </c>
      <c r="C139" s="4">
        <v>0</v>
      </c>
      <c r="D139" s="4">
        <v>1</v>
      </c>
      <c r="E139" s="4">
        <v>228</v>
      </c>
      <c r="F139" s="4">
        <f>ROUND(Source!AY131,O139)</f>
        <v>0</v>
      </c>
      <c r="G139" s="4" t="s">
        <v>267</v>
      </c>
      <c r="H139" s="4" t="s">
        <v>268</v>
      </c>
      <c r="I139" s="4"/>
      <c r="J139" s="4"/>
      <c r="K139" s="4">
        <v>228</v>
      </c>
      <c r="L139" s="4">
        <v>7</v>
      </c>
      <c r="M139" s="4">
        <v>3</v>
      </c>
      <c r="N139" s="4" t="s">
        <v>3</v>
      </c>
      <c r="O139" s="4">
        <v>2</v>
      </c>
      <c r="P139" s="4"/>
      <c r="Q139" s="4"/>
      <c r="R139" s="4"/>
      <c r="S139" s="4"/>
      <c r="T139" s="4"/>
      <c r="U139" s="4"/>
      <c r="V139" s="4"/>
      <c r="W139" s="4">
        <v>0</v>
      </c>
      <c r="X139" s="4">
        <v>1</v>
      </c>
      <c r="Y139" s="4">
        <v>0</v>
      </c>
      <c r="Z139" s="4"/>
      <c r="AA139" s="4"/>
      <c r="AB139" s="4"/>
    </row>
    <row r="140" spans="1:245">
      <c r="A140" s="4">
        <v>50</v>
      </c>
      <c r="B140" s="4">
        <v>0</v>
      </c>
      <c r="C140" s="4">
        <v>0</v>
      </c>
      <c r="D140" s="4">
        <v>1</v>
      </c>
      <c r="E140" s="4">
        <v>216</v>
      </c>
      <c r="F140" s="4">
        <f>ROUND(Source!AP131,O140)</f>
        <v>0</v>
      </c>
      <c r="G140" s="4" t="s">
        <v>269</v>
      </c>
      <c r="H140" s="4" t="s">
        <v>270</v>
      </c>
      <c r="I140" s="4"/>
      <c r="J140" s="4"/>
      <c r="K140" s="4">
        <v>216</v>
      </c>
      <c r="L140" s="4">
        <v>8</v>
      </c>
      <c r="M140" s="4">
        <v>3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>
        <v>0</v>
      </c>
      <c r="X140" s="4">
        <v>1</v>
      </c>
      <c r="Y140" s="4">
        <v>0</v>
      </c>
      <c r="Z140" s="4"/>
      <c r="AA140" s="4"/>
      <c r="AB140" s="4"/>
    </row>
    <row r="141" spans="1:245">
      <c r="A141" s="4">
        <v>50</v>
      </c>
      <c r="B141" s="4">
        <v>0</v>
      </c>
      <c r="C141" s="4">
        <v>0</v>
      </c>
      <c r="D141" s="4">
        <v>1</v>
      </c>
      <c r="E141" s="4">
        <v>223</v>
      </c>
      <c r="F141" s="4">
        <f>ROUND(Source!AQ131,O141)</f>
        <v>0</v>
      </c>
      <c r="G141" s="4" t="s">
        <v>271</v>
      </c>
      <c r="H141" s="4" t="s">
        <v>272</v>
      </c>
      <c r="I141" s="4"/>
      <c r="J141" s="4"/>
      <c r="K141" s="4">
        <v>223</v>
      </c>
      <c r="L141" s="4">
        <v>9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>
        <v>0</v>
      </c>
      <c r="X141" s="4">
        <v>1</v>
      </c>
      <c r="Y141" s="4">
        <v>0</v>
      </c>
      <c r="Z141" s="4"/>
      <c r="AA141" s="4"/>
      <c r="AB141" s="4"/>
    </row>
    <row r="142" spans="1:245">
      <c r="A142" s="4">
        <v>50</v>
      </c>
      <c r="B142" s="4">
        <v>0</v>
      </c>
      <c r="C142" s="4">
        <v>0</v>
      </c>
      <c r="D142" s="4">
        <v>1</v>
      </c>
      <c r="E142" s="4">
        <v>229</v>
      </c>
      <c r="F142" s="4">
        <f>ROUND(Source!AZ131,O142)</f>
        <v>0</v>
      </c>
      <c r="G142" s="4" t="s">
        <v>273</v>
      </c>
      <c r="H142" s="4" t="s">
        <v>274</v>
      </c>
      <c r="I142" s="4"/>
      <c r="J142" s="4"/>
      <c r="K142" s="4">
        <v>229</v>
      </c>
      <c r="L142" s="4">
        <v>10</v>
      </c>
      <c r="M142" s="4">
        <v>3</v>
      </c>
      <c r="N142" s="4" t="s">
        <v>3</v>
      </c>
      <c r="O142" s="4">
        <v>2</v>
      </c>
      <c r="P142" s="4"/>
      <c r="Q142" s="4"/>
      <c r="R142" s="4"/>
      <c r="S142" s="4"/>
      <c r="T142" s="4"/>
      <c r="U142" s="4"/>
      <c r="V142" s="4"/>
      <c r="W142" s="4">
        <v>0</v>
      </c>
      <c r="X142" s="4">
        <v>1</v>
      </c>
      <c r="Y142" s="4">
        <v>0</v>
      </c>
      <c r="Z142" s="4"/>
      <c r="AA142" s="4"/>
      <c r="AB142" s="4"/>
    </row>
    <row r="143" spans="1:245">
      <c r="A143" s="4">
        <v>50</v>
      </c>
      <c r="B143" s="4">
        <v>0</v>
      </c>
      <c r="C143" s="4">
        <v>0</v>
      </c>
      <c r="D143" s="4">
        <v>1</v>
      </c>
      <c r="E143" s="4">
        <v>203</v>
      </c>
      <c r="F143" s="4">
        <f>ROUND(Source!Q131,O143)</f>
        <v>0</v>
      </c>
      <c r="G143" s="4" t="s">
        <v>275</v>
      </c>
      <c r="H143" s="4" t="s">
        <v>276</v>
      </c>
      <c r="I143" s="4"/>
      <c r="J143" s="4"/>
      <c r="K143" s="4">
        <v>203</v>
      </c>
      <c r="L143" s="4">
        <v>11</v>
      </c>
      <c r="M143" s="4">
        <v>3</v>
      </c>
      <c r="N143" s="4" t="s">
        <v>3</v>
      </c>
      <c r="O143" s="4">
        <v>2</v>
      </c>
      <c r="P143" s="4"/>
      <c r="Q143" s="4"/>
      <c r="R143" s="4"/>
      <c r="S143" s="4"/>
      <c r="T143" s="4"/>
      <c r="U143" s="4"/>
      <c r="V143" s="4"/>
      <c r="W143" s="4">
        <v>0</v>
      </c>
      <c r="X143" s="4">
        <v>1</v>
      </c>
      <c r="Y143" s="4">
        <v>0</v>
      </c>
      <c r="Z143" s="4"/>
      <c r="AA143" s="4"/>
      <c r="AB143" s="4"/>
    </row>
    <row r="144" spans="1:245">
      <c r="A144" s="4">
        <v>50</v>
      </c>
      <c r="B144" s="4">
        <v>0</v>
      </c>
      <c r="C144" s="4">
        <v>0</v>
      </c>
      <c r="D144" s="4">
        <v>1</v>
      </c>
      <c r="E144" s="4">
        <v>231</v>
      </c>
      <c r="F144" s="4">
        <f>ROUND(Source!BB131,O144)</f>
        <v>0</v>
      </c>
      <c r="G144" s="4" t="s">
        <v>277</v>
      </c>
      <c r="H144" s="4" t="s">
        <v>278</v>
      </c>
      <c r="I144" s="4"/>
      <c r="J144" s="4"/>
      <c r="K144" s="4">
        <v>231</v>
      </c>
      <c r="L144" s="4">
        <v>12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>
        <v>0</v>
      </c>
      <c r="X144" s="4">
        <v>1</v>
      </c>
      <c r="Y144" s="4">
        <v>0</v>
      </c>
      <c r="Z144" s="4"/>
      <c r="AA144" s="4"/>
      <c r="AB144" s="4"/>
    </row>
    <row r="145" spans="1:28">
      <c r="A145" s="4">
        <v>50</v>
      </c>
      <c r="B145" s="4">
        <v>0</v>
      </c>
      <c r="C145" s="4">
        <v>0</v>
      </c>
      <c r="D145" s="4">
        <v>1</v>
      </c>
      <c r="E145" s="4">
        <v>204</v>
      </c>
      <c r="F145" s="4">
        <f>ROUND(Source!R131,O145)</f>
        <v>0</v>
      </c>
      <c r="G145" s="4" t="s">
        <v>279</v>
      </c>
      <c r="H145" s="4" t="s">
        <v>280</v>
      </c>
      <c r="I145" s="4"/>
      <c r="J145" s="4"/>
      <c r="K145" s="4">
        <v>204</v>
      </c>
      <c r="L145" s="4">
        <v>13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>
        <v>0</v>
      </c>
      <c r="X145" s="4">
        <v>1</v>
      </c>
      <c r="Y145" s="4">
        <v>0</v>
      </c>
      <c r="Z145" s="4"/>
      <c r="AA145" s="4"/>
      <c r="AB145" s="4"/>
    </row>
    <row r="146" spans="1:28">
      <c r="A146" s="4">
        <v>50</v>
      </c>
      <c r="B146" s="4">
        <v>0</v>
      </c>
      <c r="C146" s="4">
        <v>0</v>
      </c>
      <c r="D146" s="4">
        <v>1</v>
      </c>
      <c r="E146" s="4">
        <v>205</v>
      </c>
      <c r="F146" s="4">
        <f>ROUND(Source!S131,O146)</f>
        <v>12187.06</v>
      </c>
      <c r="G146" s="4" t="s">
        <v>281</v>
      </c>
      <c r="H146" s="4" t="s">
        <v>282</v>
      </c>
      <c r="I146" s="4"/>
      <c r="J146" s="4"/>
      <c r="K146" s="4">
        <v>205</v>
      </c>
      <c r="L146" s="4">
        <v>14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>
        <v>12187.06</v>
      </c>
      <c r="X146" s="4">
        <v>1</v>
      </c>
      <c r="Y146" s="4">
        <v>12187.06</v>
      </c>
      <c r="Z146" s="4"/>
      <c r="AA146" s="4"/>
      <c r="AB146" s="4"/>
    </row>
    <row r="147" spans="1:28">
      <c r="A147" s="4">
        <v>50</v>
      </c>
      <c r="B147" s="4">
        <v>0</v>
      </c>
      <c r="C147" s="4">
        <v>0</v>
      </c>
      <c r="D147" s="4">
        <v>1</v>
      </c>
      <c r="E147" s="4">
        <v>232</v>
      </c>
      <c r="F147" s="4">
        <f>ROUND(Source!BC131,O147)</f>
        <v>0</v>
      </c>
      <c r="G147" s="4" t="s">
        <v>283</v>
      </c>
      <c r="H147" s="4" t="s">
        <v>284</v>
      </c>
      <c r="I147" s="4"/>
      <c r="J147" s="4"/>
      <c r="K147" s="4">
        <v>232</v>
      </c>
      <c r="L147" s="4">
        <v>15</v>
      </c>
      <c r="M147" s="4">
        <v>3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>
        <v>0</v>
      </c>
      <c r="X147" s="4">
        <v>1</v>
      </c>
      <c r="Y147" s="4">
        <v>0</v>
      </c>
      <c r="Z147" s="4"/>
      <c r="AA147" s="4"/>
      <c r="AB147" s="4"/>
    </row>
    <row r="148" spans="1:28">
      <c r="A148" s="4">
        <v>50</v>
      </c>
      <c r="B148" s="4">
        <v>0</v>
      </c>
      <c r="C148" s="4">
        <v>0</v>
      </c>
      <c r="D148" s="4">
        <v>1</v>
      </c>
      <c r="E148" s="4">
        <v>214</v>
      </c>
      <c r="F148" s="4">
        <f>ROUND(Source!AS131,O148)</f>
        <v>0</v>
      </c>
      <c r="G148" s="4" t="s">
        <v>285</v>
      </c>
      <c r="H148" s="4" t="s">
        <v>286</v>
      </c>
      <c r="I148" s="4"/>
      <c r="J148" s="4"/>
      <c r="K148" s="4">
        <v>214</v>
      </c>
      <c r="L148" s="4">
        <v>16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>
        <v>0</v>
      </c>
      <c r="X148" s="4">
        <v>1</v>
      </c>
      <c r="Y148" s="4">
        <v>0</v>
      </c>
      <c r="Z148" s="4"/>
      <c r="AA148" s="4"/>
      <c r="AB148" s="4"/>
    </row>
    <row r="149" spans="1:28">
      <c r="A149" s="4">
        <v>50</v>
      </c>
      <c r="B149" s="4">
        <v>0</v>
      </c>
      <c r="C149" s="4">
        <v>0</v>
      </c>
      <c r="D149" s="4">
        <v>1</v>
      </c>
      <c r="E149" s="4">
        <v>215</v>
      </c>
      <c r="F149" s="4">
        <f>ROUND(Source!AT131,O149)</f>
        <v>0</v>
      </c>
      <c r="G149" s="4" t="s">
        <v>287</v>
      </c>
      <c r="H149" s="4" t="s">
        <v>288</v>
      </c>
      <c r="I149" s="4"/>
      <c r="J149" s="4"/>
      <c r="K149" s="4">
        <v>215</v>
      </c>
      <c r="L149" s="4">
        <v>17</v>
      </c>
      <c r="M149" s="4">
        <v>3</v>
      </c>
      <c r="N149" s="4" t="s">
        <v>3</v>
      </c>
      <c r="O149" s="4">
        <v>2</v>
      </c>
      <c r="P149" s="4"/>
      <c r="Q149" s="4"/>
      <c r="R149" s="4"/>
      <c r="S149" s="4"/>
      <c r="T149" s="4"/>
      <c r="U149" s="4"/>
      <c r="V149" s="4"/>
      <c r="W149" s="4">
        <v>0</v>
      </c>
      <c r="X149" s="4">
        <v>1</v>
      </c>
      <c r="Y149" s="4">
        <v>0</v>
      </c>
      <c r="Z149" s="4"/>
      <c r="AA149" s="4"/>
      <c r="AB149" s="4"/>
    </row>
    <row r="150" spans="1:28">
      <c r="A150" s="4">
        <v>50</v>
      </c>
      <c r="B150" s="4">
        <v>0</v>
      </c>
      <c r="C150" s="4">
        <v>0</v>
      </c>
      <c r="D150" s="4">
        <v>1</v>
      </c>
      <c r="E150" s="4">
        <v>217</v>
      </c>
      <c r="F150" s="4">
        <f>ROUND(Source!AU131,O150)</f>
        <v>29858.3</v>
      </c>
      <c r="G150" s="4" t="s">
        <v>289</v>
      </c>
      <c r="H150" s="4" t="s">
        <v>290</v>
      </c>
      <c r="I150" s="4"/>
      <c r="J150" s="4"/>
      <c r="K150" s="4">
        <v>217</v>
      </c>
      <c r="L150" s="4">
        <v>18</v>
      </c>
      <c r="M150" s="4">
        <v>3</v>
      </c>
      <c r="N150" s="4" t="s">
        <v>3</v>
      </c>
      <c r="O150" s="4">
        <v>2</v>
      </c>
      <c r="P150" s="4"/>
      <c r="Q150" s="4"/>
      <c r="R150" s="4"/>
      <c r="S150" s="4"/>
      <c r="T150" s="4"/>
      <c r="U150" s="4"/>
      <c r="V150" s="4"/>
      <c r="W150" s="4">
        <v>29858.3</v>
      </c>
      <c r="X150" s="4">
        <v>1</v>
      </c>
      <c r="Y150" s="4">
        <v>29858.3</v>
      </c>
      <c r="Z150" s="4"/>
      <c r="AA150" s="4"/>
      <c r="AB150" s="4"/>
    </row>
    <row r="151" spans="1:28">
      <c r="A151" s="4">
        <v>50</v>
      </c>
      <c r="B151" s="4">
        <v>0</v>
      </c>
      <c r="C151" s="4">
        <v>0</v>
      </c>
      <c r="D151" s="4">
        <v>1</v>
      </c>
      <c r="E151" s="4">
        <v>230</v>
      </c>
      <c r="F151" s="4">
        <f>ROUND(Source!BA131,O151)</f>
        <v>0</v>
      </c>
      <c r="G151" s="4" t="s">
        <v>291</v>
      </c>
      <c r="H151" s="4" t="s">
        <v>292</v>
      </c>
      <c r="I151" s="4"/>
      <c r="J151" s="4"/>
      <c r="K151" s="4">
        <v>230</v>
      </c>
      <c r="L151" s="4">
        <v>19</v>
      </c>
      <c r="M151" s="4">
        <v>3</v>
      </c>
      <c r="N151" s="4" t="s">
        <v>3</v>
      </c>
      <c r="O151" s="4">
        <v>2</v>
      </c>
      <c r="P151" s="4"/>
      <c r="Q151" s="4"/>
      <c r="R151" s="4"/>
      <c r="S151" s="4"/>
      <c r="T151" s="4"/>
      <c r="U151" s="4"/>
      <c r="V151" s="4"/>
      <c r="W151" s="4">
        <v>0</v>
      </c>
      <c r="X151" s="4">
        <v>1</v>
      </c>
      <c r="Y151" s="4">
        <v>0</v>
      </c>
      <c r="Z151" s="4"/>
      <c r="AA151" s="4"/>
      <c r="AB151" s="4"/>
    </row>
    <row r="152" spans="1:28">
      <c r="A152" s="4">
        <v>50</v>
      </c>
      <c r="B152" s="4">
        <v>0</v>
      </c>
      <c r="C152" s="4">
        <v>0</v>
      </c>
      <c r="D152" s="4">
        <v>1</v>
      </c>
      <c r="E152" s="4">
        <v>206</v>
      </c>
      <c r="F152" s="4">
        <f>ROUND(Source!T131,O152)</f>
        <v>0</v>
      </c>
      <c r="G152" s="4" t="s">
        <v>293</v>
      </c>
      <c r="H152" s="4" t="s">
        <v>294</v>
      </c>
      <c r="I152" s="4"/>
      <c r="J152" s="4"/>
      <c r="K152" s="4">
        <v>206</v>
      </c>
      <c r="L152" s="4">
        <v>20</v>
      </c>
      <c r="M152" s="4">
        <v>3</v>
      </c>
      <c r="N152" s="4" t="s">
        <v>3</v>
      </c>
      <c r="O152" s="4">
        <v>2</v>
      </c>
      <c r="P152" s="4"/>
      <c r="Q152" s="4"/>
      <c r="R152" s="4"/>
      <c r="S152" s="4"/>
      <c r="T152" s="4"/>
      <c r="U152" s="4"/>
      <c r="V152" s="4"/>
      <c r="W152" s="4">
        <v>0</v>
      </c>
      <c r="X152" s="4">
        <v>1</v>
      </c>
      <c r="Y152" s="4">
        <v>0</v>
      </c>
      <c r="Z152" s="4"/>
      <c r="AA152" s="4"/>
      <c r="AB152" s="4"/>
    </row>
    <row r="153" spans="1:28">
      <c r="A153" s="4">
        <v>50</v>
      </c>
      <c r="B153" s="4">
        <v>0</v>
      </c>
      <c r="C153" s="4">
        <v>0</v>
      </c>
      <c r="D153" s="4">
        <v>1</v>
      </c>
      <c r="E153" s="4">
        <v>207</v>
      </c>
      <c r="F153" s="4">
        <f>Source!U131</f>
        <v>32.160000000000004</v>
      </c>
      <c r="G153" s="4" t="s">
        <v>295</v>
      </c>
      <c r="H153" s="4" t="s">
        <v>296</v>
      </c>
      <c r="I153" s="4"/>
      <c r="J153" s="4"/>
      <c r="K153" s="4">
        <v>207</v>
      </c>
      <c r="L153" s="4">
        <v>21</v>
      </c>
      <c r="M153" s="4">
        <v>3</v>
      </c>
      <c r="N153" s="4" t="s">
        <v>3</v>
      </c>
      <c r="O153" s="4">
        <v>-1</v>
      </c>
      <c r="P153" s="4"/>
      <c r="Q153" s="4"/>
      <c r="R153" s="4"/>
      <c r="S153" s="4"/>
      <c r="T153" s="4"/>
      <c r="U153" s="4"/>
      <c r="V153" s="4"/>
      <c r="W153" s="4">
        <v>32.160000000000004</v>
      </c>
      <c r="X153" s="4">
        <v>1</v>
      </c>
      <c r="Y153" s="4">
        <v>32.160000000000004</v>
      </c>
      <c r="Z153" s="4"/>
      <c r="AA153" s="4"/>
      <c r="AB153" s="4"/>
    </row>
    <row r="154" spans="1:28">
      <c r="A154" s="4">
        <v>50</v>
      </c>
      <c r="B154" s="4">
        <v>0</v>
      </c>
      <c r="C154" s="4">
        <v>0</v>
      </c>
      <c r="D154" s="4">
        <v>1</v>
      </c>
      <c r="E154" s="4">
        <v>208</v>
      </c>
      <c r="F154" s="4">
        <f>Source!V131</f>
        <v>0</v>
      </c>
      <c r="G154" s="4" t="s">
        <v>297</v>
      </c>
      <c r="H154" s="4" t="s">
        <v>298</v>
      </c>
      <c r="I154" s="4"/>
      <c r="J154" s="4"/>
      <c r="K154" s="4">
        <v>208</v>
      </c>
      <c r="L154" s="4">
        <v>22</v>
      </c>
      <c r="M154" s="4">
        <v>3</v>
      </c>
      <c r="N154" s="4" t="s">
        <v>3</v>
      </c>
      <c r="O154" s="4">
        <v>-1</v>
      </c>
      <c r="P154" s="4"/>
      <c r="Q154" s="4"/>
      <c r="R154" s="4"/>
      <c r="S154" s="4"/>
      <c r="T154" s="4"/>
      <c r="U154" s="4"/>
      <c r="V154" s="4"/>
      <c r="W154" s="4">
        <v>0</v>
      </c>
      <c r="X154" s="4">
        <v>1</v>
      </c>
      <c r="Y154" s="4">
        <v>0</v>
      </c>
      <c r="Z154" s="4"/>
      <c r="AA154" s="4"/>
      <c r="AB154" s="4"/>
    </row>
    <row r="155" spans="1:28">
      <c r="A155" s="4">
        <v>50</v>
      </c>
      <c r="B155" s="4">
        <v>0</v>
      </c>
      <c r="C155" s="4">
        <v>0</v>
      </c>
      <c r="D155" s="4">
        <v>1</v>
      </c>
      <c r="E155" s="4">
        <v>209</v>
      </c>
      <c r="F155" s="4">
        <f>ROUND(Source!W131,O155)</f>
        <v>0</v>
      </c>
      <c r="G155" s="4" t="s">
        <v>299</v>
      </c>
      <c r="H155" s="4" t="s">
        <v>300</v>
      </c>
      <c r="I155" s="4"/>
      <c r="J155" s="4"/>
      <c r="K155" s="4">
        <v>209</v>
      </c>
      <c r="L155" s="4">
        <v>23</v>
      </c>
      <c r="M155" s="4">
        <v>3</v>
      </c>
      <c r="N155" s="4" t="s">
        <v>3</v>
      </c>
      <c r="O155" s="4">
        <v>2</v>
      </c>
      <c r="P155" s="4"/>
      <c r="Q155" s="4"/>
      <c r="R155" s="4"/>
      <c r="S155" s="4"/>
      <c r="T155" s="4"/>
      <c r="U155" s="4"/>
      <c r="V155" s="4"/>
      <c r="W155" s="4">
        <v>0</v>
      </c>
      <c r="X155" s="4">
        <v>1</v>
      </c>
      <c r="Y155" s="4">
        <v>0</v>
      </c>
      <c r="Z155" s="4"/>
      <c r="AA155" s="4"/>
      <c r="AB155" s="4"/>
    </row>
    <row r="156" spans="1:28">
      <c r="A156" s="4">
        <v>50</v>
      </c>
      <c r="B156" s="4">
        <v>0</v>
      </c>
      <c r="C156" s="4">
        <v>0</v>
      </c>
      <c r="D156" s="4">
        <v>1</v>
      </c>
      <c r="E156" s="4">
        <v>233</v>
      </c>
      <c r="F156" s="4">
        <f>ROUND(Source!BD131,O156)</f>
        <v>0</v>
      </c>
      <c r="G156" s="4" t="s">
        <v>301</v>
      </c>
      <c r="H156" s="4" t="s">
        <v>302</v>
      </c>
      <c r="I156" s="4"/>
      <c r="J156" s="4"/>
      <c r="K156" s="4">
        <v>233</v>
      </c>
      <c r="L156" s="4">
        <v>24</v>
      </c>
      <c r="M156" s="4">
        <v>3</v>
      </c>
      <c r="N156" s="4" t="s">
        <v>3</v>
      </c>
      <c r="O156" s="4">
        <v>2</v>
      </c>
      <c r="P156" s="4"/>
      <c r="Q156" s="4"/>
      <c r="R156" s="4"/>
      <c r="S156" s="4"/>
      <c r="T156" s="4"/>
      <c r="U156" s="4"/>
      <c r="V156" s="4"/>
      <c r="W156" s="4">
        <v>0</v>
      </c>
      <c r="X156" s="4">
        <v>1</v>
      </c>
      <c r="Y156" s="4">
        <v>0</v>
      </c>
      <c r="Z156" s="4"/>
      <c r="AA156" s="4"/>
      <c r="AB156" s="4"/>
    </row>
    <row r="157" spans="1:28">
      <c r="A157" s="4">
        <v>50</v>
      </c>
      <c r="B157" s="4">
        <v>0</v>
      </c>
      <c r="C157" s="4">
        <v>0</v>
      </c>
      <c r="D157" s="4">
        <v>1</v>
      </c>
      <c r="E157" s="4">
        <v>210</v>
      </c>
      <c r="F157" s="4">
        <f>ROUND(Source!X131,O157)</f>
        <v>11577.7</v>
      </c>
      <c r="G157" s="4" t="s">
        <v>303</v>
      </c>
      <c r="H157" s="4" t="s">
        <v>304</v>
      </c>
      <c r="I157" s="4"/>
      <c r="J157" s="4"/>
      <c r="K157" s="4">
        <v>210</v>
      </c>
      <c r="L157" s="4">
        <v>25</v>
      </c>
      <c r="M157" s="4">
        <v>3</v>
      </c>
      <c r="N157" s="4" t="s">
        <v>3</v>
      </c>
      <c r="O157" s="4">
        <v>2</v>
      </c>
      <c r="P157" s="4"/>
      <c r="Q157" s="4"/>
      <c r="R157" s="4"/>
      <c r="S157" s="4"/>
      <c r="T157" s="4"/>
      <c r="U157" s="4"/>
      <c r="V157" s="4"/>
      <c r="W157" s="4">
        <v>11577.7</v>
      </c>
      <c r="X157" s="4">
        <v>1</v>
      </c>
      <c r="Y157" s="4">
        <v>11577.7</v>
      </c>
      <c r="Z157" s="4"/>
      <c r="AA157" s="4"/>
      <c r="AB157" s="4"/>
    </row>
    <row r="158" spans="1:28">
      <c r="A158" s="4">
        <v>50</v>
      </c>
      <c r="B158" s="4">
        <v>0</v>
      </c>
      <c r="C158" s="4">
        <v>0</v>
      </c>
      <c r="D158" s="4">
        <v>1</v>
      </c>
      <c r="E158" s="4">
        <v>211</v>
      </c>
      <c r="F158" s="4">
        <f>ROUND(Source!Y131,O158)</f>
        <v>6093.54</v>
      </c>
      <c r="G158" s="4" t="s">
        <v>305</v>
      </c>
      <c r="H158" s="4" t="s">
        <v>306</v>
      </c>
      <c r="I158" s="4"/>
      <c r="J158" s="4"/>
      <c r="K158" s="4">
        <v>211</v>
      </c>
      <c r="L158" s="4">
        <v>26</v>
      </c>
      <c r="M158" s="4">
        <v>3</v>
      </c>
      <c r="N158" s="4" t="s">
        <v>3</v>
      </c>
      <c r="O158" s="4">
        <v>2</v>
      </c>
      <c r="P158" s="4"/>
      <c r="Q158" s="4"/>
      <c r="R158" s="4"/>
      <c r="S158" s="4"/>
      <c r="T158" s="4"/>
      <c r="U158" s="4"/>
      <c r="V158" s="4"/>
      <c r="W158" s="4">
        <v>6093.54</v>
      </c>
      <c r="X158" s="4">
        <v>1</v>
      </c>
      <c r="Y158" s="4">
        <v>6093.54</v>
      </c>
      <c r="Z158" s="4"/>
      <c r="AA158" s="4"/>
      <c r="AB158" s="4"/>
    </row>
    <row r="159" spans="1:28">
      <c r="A159" s="4">
        <v>50</v>
      </c>
      <c r="B159" s="4">
        <v>0</v>
      </c>
      <c r="C159" s="4">
        <v>0</v>
      </c>
      <c r="D159" s="4">
        <v>1</v>
      </c>
      <c r="E159" s="4">
        <v>224</v>
      </c>
      <c r="F159" s="4">
        <f>ROUND(Source!AR131,O159)</f>
        <v>29858.3</v>
      </c>
      <c r="G159" s="4" t="s">
        <v>307</v>
      </c>
      <c r="H159" s="4" t="s">
        <v>308</v>
      </c>
      <c r="I159" s="4"/>
      <c r="J159" s="4"/>
      <c r="K159" s="4">
        <v>224</v>
      </c>
      <c r="L159" s="4">
        <v>27</v>
      </c>
      <c r="M159" s="4">
        <v>3</v>
      </c>
      <c r="N159" s="4" t="s">
        <v>3</v>
      </c>
      <c r="O159" s="4">
        <v>2</v>
      </c>
      <c r="P159" s="4"/>
      <c r="Q159" s="4"/>
      <c r="R159" s="4"/>
      <c r="S159" s="4"/>
      <c r="T159" s="4"/>
      <c r="U159" s="4"/>
      <c r="V159" s="4"/>
      <c r="W159" s="4">
        <v>29858.3</v>
      </c>
      <c r="X159" s="4">
        <v>1</v>
      </c>
      <c r="Y159" s="4">
        <v>29858.3</v>
      </c>
      <c r="Z159" s="4"/>
      <c r="AA159" s="4"/>
      <c r="AB159" s="4"/>
    </row>
    <row r="161" spans="1:206">
      <c r="A161" s="2">
        <v>51</v>
      </c>
      <c r="B161" s="2">
        <f>B20</f>
        <v>1</v>
      </c>
      <c r="C161" s="2">
        <f>A20</f>
        <v>3</v>
      </c>
      <c r="D161" s="2">
        <f>ROW(A20)</f>
        <v>20</v>
      </c>
      <c r="E161" s="2"/>
      <c r="F161" s="2">
        <f>IF(F20&lt;&gt;"",F20,"")</f>
        <v>1</v>
      </c>
      <c r="G161" s="2" t="str">
        <f>IF(G20&lt;&gt;"",G20,"")</f>
        <v>ОАО "ВНИИР"</v>
      </c>
      <c r="H161" s="2">
        <v>0</v>
      </c>
      <c r="I161" s="2"/>
      <c r="J161" s="2"/>
      <c r="K161" s="2"/>
      <c r="L161" s="2"/>
      <c r="M161" s="2"/>
      <c r="N161" s="2"/>
      <c r="O161" s="2">
        <f t="shared" ref="O161:T161" si="111">ROUND(O94+O131+AB161,2)</f>
        <v>583895.98</v>
      </c>
      <c r="P161" s="2">
        <f t="shared" si="111"/>
        <v>431113.55</v>
      </c>
      <c r="Q161" s="2">
        <f t="shared" si="111"/>
        <v>2974.35</v>
      </c>
      <c r="R161" s="2">
        <f t="shared" si="111"/>
        <v>486.73</v>
      </c>
      <c r="S161" s="2">
        <f t="shared" si="111"/>
        <v>149808.07999999999</v>
      </c>
      <c r="T161" s="2">
        <f t="shared" si="111"/>
        <v>0</v>
      </c>
      <c r="U161" s="2">
        <f>U94+U131+AH161</f>
        <v>574.21967600000005</v>
      </c>
      <c r="V161" s="2">
        <f>V94+V131+AI161</f>
        <v>1.5903206249999999</v>
      </c>
      <c r="W161" s="2">
        <f>ROUND(W94+W131+AJ161,2)</f>
        <v>0</v>
      </c>
      <c r="X161" s="2">
        <f>ROUND(X94+X131+AK161,2)</f>
        <v>142780.07</v>
      </c>
      <c r="Y161" s="2">
        <f>ROUND(Y94+Y131+AL161,2)</f>
        <v>75147.48</v>
      </c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>
        <f t="shared" ref="AO161:BD161" si="112">ROUND(AO94+AO131+BX161,2)</f>
        <v>0</v>
      </c>
      <c r="AP161" s="2">
        <f t="shared" si="112"/>
        <v>0</v>
      </c>
      <c r="AQ161" s="2">
        <f t="shared" si="112"/>
        <v>0</v>
      </c>
      <c r="AR161" s="2">
        <f t="shared" si="112"/>
        <v>801823.53</v>
      </c>
      <c r="AS161" s="2">
        <f t="shared" si="112"/>
        <v>427340.45</v>
      </c>
      <c r="AT161" s="2">
        <f t="shared" si="112"/>
        <v>344624.78</v>
      </c>
      <c r="AU161" s="2">
        <f t="shared" si="112"/>
        <v>29858.3</v>
      </c>
      <c r="AV161" s="2">
        <f t="shared" si="112"/>
        <v>431113.55</v>
      </c>
      <c r="AW161" s="2">
        <f t="shared" si="112"/>
        <v>431113.55</v>
      </c>
      <c r="AX161" s="2">
        <f t="shared" si="112"/>
        <v>0</v>
      </c>
      <c r="AY161" s="2">
        <f t="shared" si="112"/>
        <v>431113.55</v>
      </c>
      <c r="AZ161" s="2">
        <f t="shared" si="112"/>
        <v>0</v>
      </c>
      <c r="BA161" s="2">
        <f t="shared" si="112"/>
        <v>0</v>
      </c>
      <c r="BB161" s="2">
        <f t="shared" si="112"/>
        <v>0</v>
      </c>
      <c r="BC161" s="2">
        <f t="shared" si="112"/>
        <v>0</v>
      </c>
      <c r="BD161" s="2">
        <f t="shared" si="112"/>
        <v>0</v>
      </c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>
        <v>0</v>
      </c>
    </row>
    <row r="163" spans="1:206">
      <c r="A163" s="4">
        <v>50</v>
      </c>
      <c r="B163" s="4">
        <v>0</v>
      </c>
      <c r="C163" s="4">
        <v>0</v>
      </c>
      <c r="D163" s="4">
        <v>1</v>
      </c>
      <c r="E163" s="4">
        <v>201</v>
      </c>
      <c r="F163" s="4">
        <f>ROUND(Source!O161,O163)</f>
        <v>583895.98</v>
      </c>
      <c r="G163" s="4" t="s">
        <v>255</v>
      </c>
      <c r="H163" s="4" t="s">
        <v>256</v>
      </c>
      <c r="I163" s="4"/>
      <c r="J163" s="4"/>
      <c r="K163" s="4">
        <v>201</v>
      </c>
      <c r="L163" s="4">
        <v>1</v>
      </c>
      <c r="M163" s="4">
        <v>3</v>
      </c>
      <c r="N163" s="4" t="s">
        <v>3</v>
      </c>
      <c r="O163" s="4">
        <v>2</v>
      </c>
      <c r="P163" s="4"/>
      <c r="Q163" s="4"/>
      <c r="R163" s="4"/>
      <c r="S163" s="4"/>
      <c r="T163" s="4"/>
      <c r="U163" s="4"/>
      <c r="V163" s="4"/>
      <c r="W163" s="4">
        <v>583895.98</v>
      </c>
      <c r="X163" s="4">
        <v>1</v>
      </c>
      <c r="Y163" s="4">
        <v>583895.98</v>
      </c>
      <c r="Z163" s="4"/>
      <c r="AA163" s="4"/>
      <c r="AB163" s="4"/>
    </row>
    <row r="164" spans="1:206">
      <c r="A164" s="4">
        <v>50</v>
      </c>
      <c r="B164" s="4">
        <v>0</v>
      </c>
      <c r="C164" s="4">
        <v>0</v>
      </c>
      <c r="D164" s="4">
        <v>1</v>
      </c>
      <c r="E164" s="4">
        <v>202</v>
      </c>
      <c r="F164" s="4">
        <f>ROUND(Source!P161,O164)</f>
        <v>431113.55</v>
      </c>
      <c r="G164" s="4" t="s">
        <v>257</v>
      </c>
      <c r="H164" s="4" t="s">
        <v>258</v>
      </c>
      <c r="I164" s="4"/>
      <c r="J164" s="4"/>
      <c r="K164" s="4">
        <v>202</v>
      </c>
      <c r="L164" s="4">
        <v>2</v>
      </c>
      <c r="M164" s="4">
        <v>3</v>
      </c>
      <c r="N164" s="4" t="s">
        <v>3</v>
      </c>
      <c r="O164" s="4">
        <v>2</v>
      </c>
      <c r="P164" s="4"/>
      <c r="Q164" s="4"/>
      <c r="R164" s="4"/>
      <c r="S164" s="4"/>
      <c r="T164" s="4"/>
      <c r="U164" s="4"/>
      <c r="V164" s="4"/>
      <c r="W164" s="4">
        <v>431113.55</v>
      </c>
      <c r="X164" s="4">
        <v>1</v>
      </c>
      <c r="Y164" s="4">
        <v>431113.55</v>
      </c>
      <c r="Z164" s="4"/>
      <c r="AA164" s="4"/>
      <c r="AB164" s="4"/>
    </row>
    <row r="165" spans="1:206">
      <c r="A165" s="4">
        <v>50</v>
      </c>
      <c r="B165" s="4">
        <v>0</v>
      </c>
      <c r="C165" s="4">
        <v>0</v>
      </c>
      <c r="D165" s="4">
        <v>1</v>
      </c>
      <c r="E165" s="4">
        <v>222</v>
      </c>
      <c r="F165" s="4">
        <f>ROUND(Source!AO161,O165)</f>
        <v>0</v>
      </c>
      <c r="G165" s="4" t="s">
        <v>259</v>
      </c>
      <c r="H165" s="4" t="s">
        <v>260</v>
      </c>
      <c r="I165" s="4"/>
      <c r="J165" s="4"/>
      <c r="K165" s="4">
        <v>222</v>
      </c>
      <c r="L165" s="4">
        <v>3</v>
      </c>
      <c r="M165" s="4">
        <v>3</v>
      </c>
      <c r="N165" s="4" t="s">
        <v>3</v>
      </c>
      <c r="O165" s="4">
        <v>2</v>
      </c>
      <c r="P165" s="4"/>
      <c r="Q165" s="4"/>
      <c r="R165" s="4"/>
      <c r="S165" s="4"/>
      <c r="T165" s="4"/>
      <c r="U165" s="4"/>
      <c r="V165" s="4"/>
      <c r="W165" s="4">
        <v>0</v>
      </c>
      <c r="X165" s="4">
        <v>1</v>
      </c>
      <c r="Y165" s="4">
        <v>0</v>
      </c>
      <c r="Z165" s="4"/>
      <c r="AA165" s="4"/>
      <c r="AB165" s="4"/>
    </row>
    <row r="166" spans="1:206">
      <c r="A166" s="4">
        <v>50</v>
      </c>
      <c r="B166" s="4">
        <v>0</v>
      </c>
      <c r="C166" s="4">
        <v>0</v>
      </c>
      <c r="D166" s="4">
        <v>1</v>
      </c>
      <c r="E166" s="4">
        <v>225</v>
      </c>
      <c r="F166" s="4">
        <f>ROUND(Source!AV161,O166)</f>
        <v>431113.55</v>
      </c>
      <c r="G166" s="4" t="s">
        <v>261</v>
      </c>
      <c r="H166" s="4" t="s">
        <v>262</v>
      </c>
      <c r="I166" s="4"/>
      <c r="J166" s="4"/>
      <c r="K166" s="4">
        <v>225</v>
      </c>
      <c r="L166" s="4">
        <v>4</v>
      </c>
      <c r="M166" s="4">
        <v>3</v>
      </c>
      <c r="N166" s="4" t="s">
        <v>3</v>
      </c>
      <c r="O166" s="4">
        <v>2</v>
      </c>
      <c r="P166" s="4"/>
      <c r="Q166" s="4"/>
      <c r="R166" s="4"/>
      <c r="S166" s="4"/>
      <c r="T166" s="4"/>
      <c r="U166" s="4"/>
      <c r="V166" s="4"/>
      <c r="W166" s="4">
        <v>431113.55</v>
      </c>
      <c r="X166" s="4">
        <v>1</v>
      </c>
      <c r="Y166" s="4">
        <v>431113.55</v>
      </c>
      <c r="Z166" s="4"/>
      <c r="AA166" s="4"/>
      <c r="AB166" s="4"/>
    </row>
    <row r="167" spans="1:206">
      <c r="A167" s="4">
        <v>50</v>
      </c>
      <c r="B167" s="4">
        <v>0</v>
      </c>
      <c r="C167" s="4">
        <v>0</v>
      </c>
      <c r="D167" s="4">
        <v>1</v>
      </c>
      <c r="E167" s="4">
        <v>226</v>
      </c>
      <c r="F167" s="4">
        <f>ROUND(Source!AW161,O167)</f>
        <v>431113.55</v>
      </c>
      <c r="G167" s="4" t="s">
        <v>263</v>
      </c>
      <c r="H167" s="4" t="s">
        <v>264</v>
      </c>
      <c r="I167" s="4"/>
      <c r="J167" s="4"/>
      <c r="K167" s="4">
        <v>226</v>
      </c>
      <c r="L167" s="4">
        <v>5</v>
      </c>
      <c r="M167" s="4">
        <v>3</v>
      </c>
      <c r="N167" s="4" t="s">
        <v>3</v>
      </c>
      <c r="O167" s="4">
        <v>2</v>
      </c>
      <c r="P167" s="4"/>
      <c r="Q167" s="4"/>
      <c r="R167" s="4"/>
      <c r="S167" s="4"/>
      <c r="T167" s="4"/>
      <c r="U167" s="4"/>
      <c r="V167" s="4"/>
      <c r="W167" s="4">
        <v>431113.55</v>
      </c>
      <c r="X167" s="4">
        <v>1</v>
      </c>
      <c r="Y167" s="4">
        <v>431113.55</v>
      </c>
      <c r="Z167" s="4"/>
      <c r="AA167" s="4"/>
      <c r="AB167" s="4"/>
    </row>
    <row r="168" spans="1:206">
      <c r="A168" s="4">
        <v>50</v>
      </c>
      <c r="B168" s="4">
        <v>0</v>
      </c>
      <c r="C168" s="4">
        <v>0</v>
      </c>
      <c r="D168" s="4">
        <v>1</v>
      </c>
      <c r="E168" s="4">
        <v>227</v>
      </c>
      <c r="F168" s="4">
        <f>ROUND(Source!AX161,O168)</f>
        <v>0</v>
      </c>
      <c r="G168" s="4" t="s">
        <v>265</v>
      </c>
      <c r="H168" s="4" t="s">
        <v>266</v>
      </c>
      <c r="I168" s="4"/>
      <c r="J168" s="4"/>
      <c r="K168" s="4">
        <v>227</v>
      </c>
      <c r="L168" s="4">
        <v>6</v>
      </c>
      <c r="M168" s="4">
        <v>3</v>
      </c>
      <c r="N168" s="4" t="s">
        <v>3</v>
      </c>
      <c r="O168" s="4">
        <v>2</v>
      </c>
      <c r="P168" s="4"/>
      <c r="Q168" s="4"/>
      <c r="R168" s="4"/>
      <c r="S168" s="4"/>
      <c r="T168" s="4"/>
      <c r="U168" s="4"/>
      <c r="V168" s="4"/>
      <c r="W168" s="4">
        <v>0</v>
      </c>
      <c r="X168" s="4">
        <v>1</v>
      </c>
      <c r="Y168" s="4">
        <v>0</v>
      </c>
      <c r="Z168" s="4"/>
      <c r="AA168" s="4"/>
      <c r="AB168" s="4"/>
    </row>
    <row r="169" spans="1:206">
      <c r="A169" s="4">
        <v>50</v>
      </c>
      <c r="B169" s="4">
        <v>0</v>
      </c>
      <c r="C169" s="4">
        <v>0</v>
      </c>
      <c r="D169" s="4">
        <v>1</v>
      </c>
      <c r="E169" s="4">
        <v>228</v>
      </c>
      <c r="F169" s="4">
        <f>ROUND(Source!AY161,O169)</f>
        <v>431113.55</v>
      </c>
      <c r="G169" s="4" t="s">
        <v>267</v>
      </c>
      <c r="H169" s="4" t="s">
        <v>268</v>
      </c>
      <c r="I169" s="4"/>
      <c r="J169" s="4"/>
      <c r="K169" s="4">
        <v>228</v>
      </c>
      <c r="L169" s="4">
        <v>7</v>
      </c>
      <c r="M169" s="4">
        <v>3</v>
      </c>
      <c r="N169" s="4" t="s">
        <v>3</v>
      </c>
      <c r="O169" s="4">
        <v>2</v>
      </c>
      <c r="P169" s="4"/>
      <c r="Q169" s="4"/>
      <c r="R169" s="4"/>
      <c r="S169" s="4"/>
      <c r="T169" s="4"/>
      <c r="U169" s="4"/>
      <c r="V169" s="4"/>
      <c r="W169" s="4">
        <v>431113.55</v>
      </c>
      <c r="X169" s="4">
        <v>1</v>
      </c>
      <c r="Y169" s="4">
        <v>431113.55</v>
      </c>
      <c r="Z169" s="4"/>
      <c r="AA169" s="4"/>
      <c r="AB169" s="4"/>
    </row>
    <row r="170" spans="1:206">
      <c r="A170" s="4">
        <v>50</v>
      </c>
      <c r="B170" s="4">
        <v>0</v>
      </c>
      <c r="C170" s="4">
        <v>0</v>
      </c>
      <c r="D170" s="4">
        <v>1</v>
      </c>
      <c r="E170" s="4">
        <v>216</v>
      </c>
      <c r="F170" s="4">
        <f>ROUND(Source!AP161,O170)</f>
        <v>0</v>
      </c>
      <c r="G170" s="4" t="s">
        <v>269</v>
      </c>
      <c r="H170" s="4" t="s">
        <v>270</v>
      </c>
      <c r="I170" s="4"/>
      <c r="J170" s="4"/>
      <c r="K170" s="4">
        <v>216</v>
      </c>
      <c r="L170" s="4">
        <v>8</v>
      </c>
      <c r="M170" s="4">
        <v>3</v>
      </c>
      <c r="N170" s="4" t="s">
        <v>3</v>
      </c>
      <c r="O170" s="4">
        <v>2</v>
      </c>
      <c r="P170" s="4"/>
      <c r="Q170" s="4"/>
      <c r="R170" s="4"/>
      <c r="S170" s="4"/>
      <c r="T170" s="4"/>
      <c r="U170" s="4"/>
      <c r="V170" s="4"/>
      <c r="W170" s="4">
        <v>0</v>
      </c>
      <c r="X170" s="4">
        <v>1</v>
      </c>
      <c r="Y170" s="4">
        <v>0</v>
      </c>
      <c r="Z170" s="4"/>
      <c r="AA170" s="4"/>
      <c r="AB170" s="4"/>
    </row>
    <row r="171" spans="1:206">
      <c r="A171" s="4">
        <v>50</v>
      </c>
      <c r="B171" s="4">
        <v>0</v>
      </c>
      <c r="C171" s="4">
        <v>0</v>
      </c>
      <c r="D171" s="4">
        <v>1</v>
      </c>
      <c r="E171" s="4">
        <v>223</v>
      </c>
      <c r="F171" s="4">
        <f>ROUND(Source!AQ161,O171)</f>
        <v>0</v>
      </c>
      <c r="G171" s="4" t="s">
        <v>271</v>
      </c>
      <c r="H171" s="4" t="s">
        <v>272</v>
      </c>
      <c r="I171" s="4"/>
      <c r="J171" s="4"/>
      <c r="K171" s="4">
        <v>223</v>
      </c>
      <c r="L171" s="4">
        <v>9</v>
      </c>
      <c r="M171" s="4">
        <v>3</v>
      </c>
      <c r="N171" s="4" t="s">
        <v>3</v>
      </c>
      <c r="O171" s="4">
        <v>2</v>
      </c>
      <c r="P171" s="4"/>
      <c r="Q171" s="4"/>
      <c r="R171" s="4"/>
      <c r="S171" s="4"/>
      <c r="T171" s="4"/>
      <c r="U171" s="4"/>
      <c r="V171" s="4"/>
      <c r="W171" s="4">
        <v>0</v>
      </c>
      <c r="X171" s="4">
        <v>1</v>
      </c>
      <c r="Y171" s="4">
        <v>0</v>
      </c>
      <c r="Z171" s="4"/>
      <c r="AA171" s="4"/>
      <c r="AB171" s="4"/>
    </row>
    <row r="172" spans="1:206">
      <c r="A172" s="4">
        <v>50</v>
      </c>
      <c r="B172" s="4">
        <v>0</v>
      </c>
      <c r="C172" s="4">
        <v>0</v>
      </c>
      <c r="D172" s="4">
        <v>1</v>
      </c>
      <c r="E172" s="4">
        <v>229</v>
      </c>
      <c r="F172" s="4">
        <f>ROUND(Source!AZ161,O172)</f>
        <v>0</v>
      </c>
      <c r="G172" s="4" t="s">
        <v>273</v>
      </c>
      <c r="H172" s="4" t="s">
        <v>274</v>
      </c>
      <c r="I172" s="4"/>
      <c r="J172" s="4"/>
      <c r="K172" s="4">
        <v>229</v>
      </c>
      <c r="L172" s="4">
        <v>10</v>
      </c>
      <c r="M172" s="4">
        <v>3</v>
      </c>
      <c r="N172" s="4" t="s">
        <v>3</v>
      </c>
      <c r="O172" s="4">
        <v>2</v>
      </c>
      <c r="P172" s="4"/>
      <c r="Q172" s="4"/>
      <c r="R172" s="4"/>
      <c r="S172" s="4"/>
      <c r="T172" s="4"/>
      <c r="U172" s="4"/>
      <c r="V172" s="4"/>
      <c r="W172" s="4">
        <v>0</v>
      </c>
      <c r="X172" s="4">
        <v>1</v>
      </c>
      <c r="Y172" s="4">
        <v>0</v>
      </c>
      <c r="Z172" s="4"/>
      <c r="AA172" s="4"/>
      <c r="AB172" s="4"/>
    </row>
    <row r="173" spans="1:206">
      <c r="A173" s="4">
        <v>50</v>
      </c>
      <c r="B173" s="4">
        <v>0</v>
      </c>
      <c r="C173" s="4">
        <v>0</v>
      </c>
      <c r="D173" s="4">
        <v>1</v>
      </c>
      <c r="E173" s="4">
        <v>203</v>
      </c>
      <c r="F173" s="4">
        <f>ROUND(Source!Q161,O173)</f>
        <v>2974.35</v>
      </c>
      <c r="G173" s="4" t="s">
        <v>275</v>
      </c>
      <c r="H173" s="4" t="s">
        <v>276</v>
      </c>
      <c r="I173" s="4"/>
      <c r="J173" s="4"/>
      <c r="K173" s="4">
        <v>203</v>
      </c>
      <c r="L173" s="4">
        <v>11</v>
      </c>
      <c r="M173" s="4">
        <v>3</v>
      </c>
      <c r="N173" s="4" t="s">
        <v>3</v>
      </c>
      <c r="O173" s="4">
        <v>2</v>
      </c>
      <c r="P173" s="4"/>
      <c r="Q173" s="4"/>
      <c r="R173" s="4"/>
      <c r="S173" s="4"/>
      <c r="T173" s="4"/>
      <c r="U173" s="4"/>
      <c r="V173" s="4"/>
      <c r="W173" s="4">
        <v>2974.35</v>
      </c>
      <c r="X173" s="4">
        <v>1</v>
      </c>
      <c r="Y173" s="4">
        <v>2974.35</v>
      </c>
      <c r="Z173" s="4"/>
      <c r="AA173" s="4"/>
      <c r="AB173" s="4"/>
    </row>
    <row r="174" spans="1:206">
      <c r="A174" s="4">
        <v>50</v>
      </c>
      <c r="B174" s="4">
        <v>0</v>
      </c>
      <c r="C174" s="4">
        <v>0</v>
      </c>
      <c r="D174" s="4">
        <v>1</v>
      </c>
      <c r="E174" s="4">
        <v>231</v>
      </c>
      <c r="F174" s="4">
        <f>ROUND(Source!BB161,O174)</f>
        <v>0</v>
      </c>
      <c r="G174" s="4" t="s">
        <v>277</v>
      </c>
      <c r="H174" s="4" t="s">
        <v>278</v>
      </c>
      <c r="I174" s="4"/>
      <c r="J174" s="4"/>
      <c r="K174" s="4">
        <v>231</v>
      </c>
      <c r="L174" s="4">
        <v>12</v>
      </c>
      <c r="M174" s="4">
        <v>3</v>
      </c>
      <c r="N174" s="4" t="s">
        <v>3</v>
      </c>
      <c r="O174" s="4">
        <v>2</v>
      </c>
      <c r="P174" s="4"/>
      <c r="Q174" s="4"/>
      <c r="R174" s="4"/>
      <c r="S174" s="4"/>
      <c r="T174" s="4"/>
      <c r="U174" s="4"/>
      <c r="V174" s="4"/>
      <c r="W174" s="4">
        <v>0</v>
      </c>
      <c r="X174" s="4">
        <v>1</v>
      </c>
      <c r="Y174" s="4">
        <v>0</v>
      </c>
      <c r="Z174" s="4"/>
      <c r="AA174" s="4"/>
      <c r="AB174" s="4"/>
    </row>
    <row r="175" spans="1:206">
      <c r="A175" s="4">
        <v>50</v>
      </c>
      <c r="B175" s="4">
        <v>0</v>
      </c>
      <c r="C175" s="4">
        <v>0</v>
      </c>
      <c r="D175" s="4">
        <v>1</v>
      </c>
      <c r="E175" s="4">
        <v>204</v>
      </c>
      <c r="F175" s="4">
        <f>ROUND(Source!R161,O175)</f>
        <v>486.73</v>
      </c>
      <c r="G175" s="4" t="s">
        <v>279</v>
      </c>
      <c r="H175" s="4" t="s">
        <v>280</v>
      </c>
      <c r="I175" s="4"/>
      <c r="J175" s="4"/>
      <c r="K175" s="4">
        <v>204</v>
      </c>
      <c r="L175" s="4">
        <v>13</v>
      </c>
      <c r="M175" s="4">
        <v>3</v>
      </c>
      <c r="N175" s="4" t="s">
        <v>3</v>
      </c>
      <c r="O175" s="4">
        <v>2</v>
      </c>
      <c r="P175" s="4"/>
      <c r="Q175" s="4"/>
      <c r="R175" s="4"/>
      <c r="S175" s="4"/>
      <c r="T175" s="4"/>
      <c r="U175" s="4"/>
      <c r="V175" s="4"/>
      <c r="W175" s="4">
        <v>486.73</v>
      </c>
      <c r="X175" s="4">
        <v>1</v>
      </c>
      <c r="Y175" s="4">
        <v>486.73</v>
      </c>
      <c r="Z175" s="4"/>
      <c r="AA175" s="4"/>
      <c r="AB175" s="4"/>
    </row>
    <row r="176" spans="1:206">
      <c r="A176" s="4">
        <v>50</v>
      </c>
      <c r="B176" s="4">
        <v>0</v>
      </c>
      <c r="C176" s="4">
        <v>0</v>
      </c>
      <c r="D176" s="4">
        <v>1</v>
      </c>
      <c r="E176" s="4">
        <v>205</v>
      </c>
      <c r="F176" s="4">
        <f>ROUND(Source!S161,O176)</f>
        <v>149808.07999999999</v>
      </c>
      <c r="G176" s="4" t="s">
        <v>281</v>
      </c>
      <c r="H176" s="4" t="s">
        <v>282</v>
      </c>
      <c r="I176" s="4"/>
      <c r="J176" s="4"/>
      <c r="K176" s="4">
        <v>205</v>
      </c>
      <c r="L176" s="4">
        <v>14</v>
      </c>
      <c r="M176" s="4">
        <v>3</v>
      </c>
      <c r="N176" s="4" t="s">
        <v>3</v>
      </c>
      <c r="O176" s="4">
        <v>2</v>
      </c>
      <c r="P176" s="4"/>
      <c r="Q176" s="4"/>
      <c r="R176" s="4"/>
      <c r="S176" s="4"/>
      <c r="T176" s="4"/>
      <c r="U176" s="4"/>
      <c r="V176" s="4"/>
      <c r="W176" s="4">
        <v>149808.07999999999</v>
      </c>
      <c r="X176" s="4">
        <v>1</v>
      </c>
      <c r="Y176" s="4">
        <v>149808.07999999999</v>
      </c>
      <c r="Z176" s="4"/>
      <c r="AA176" s="4"/>
      <c r="AB176" s="4"/>
    </row>
    <row r="177" spans="1:206">
      <c r="A177" s="4">
        <v>50</v>
      </c>
      <c r="B177" s="4">
        <v>0</v>
      </c>
      <c r="C177" s="4">
        <v>0</v>
      </c>
      <c r="D177" s="4">
        <v>1</v>
      </c>
      <c r="E177" s="4">
        <v>232</v>
      </c>
      <c r="F177" s="4">
        <f>ROUND(Source!BC161,O177)</f>
        <v>0</v>
      </c>
      <c r="G177" s="4" t="s">
        <v>283</v>
      </c>
      <c r="H177" s="4" t="s">
        <v>284</v>
      </c>
      <c r="I177" s="4"/>
      <c r="J177" s="4"/>
      <c r="K177" s="4">
        <v>232</v>
      </c>
      <c r="L177" s="4">
        <v>15</v>
      </c>
      <c r="M177" s="4">
        <v>3</v>
      </c>
      <c r="N177" s="4" t="s">
        <v>3</v>
      </c>
      <c r="O177" s="4">
        <v>2</v>
      </c>
      <c r="P177" s="4"/>
      <c r="Q177" s="4"/>
      <c r="R177" s="4"/>
      <c r="S177" s="4"/>
      <c r="T177" s="4"/>
      <c r="U177" s="4"/>
      <c r="V177" s="4"/>
      <c r="W177" s="4">
        <v>0</v>
      </c>
      <c r="X177" s="4">
        <v>1</v>
      </c>
      <c r="Y177" s="4">
        <v>0</v>
      </c>
      <c r="Z177" s="4"/>
      <c r="AA177" s="4"/>
      <c r="AB177" s="4"/>
    </row>
    <row r="178" spans="1:206">
      <c r="A178" s="4">
        <v>50</v>
      </c>
      <c r="B178" s="4">
        <v>0</v>
      </c>
      <c r="C178" s="4">
        <v>0</v>
      </c>
      <c r="D178" s="4">
        <v>1</v>
      </c>
      <c r="E178" s="4">
        <v>214</v>
      </c>
      <c r="F178" s="4">
        <f>ROUND(Source!AS161,O178)</f>
        <v>427340.45</v>
      </c>
      <c r="G178" s="4" t="s">
        <v>285</v>
      </c>
      <c r="H178" s="4" t="s">
        <v>286</v>
      </c>
      <c r="I178" s="4"/>
      <c r="J178" s="4"/>
      <c r="K178" s="4">
        <v>214</v>
      </c>
      <c r="L178" s="4">
        <v>16</v>
      </c>
      <c r="M178" s="4">
        <v>3</v>
      </c>
      <c r="N178" s="4" t="s">
        <v>3</v>
      </c>
      <c r="O178" s="4">
        <v>2</v>
      </c>
      <c r="P178" s="4"/>
      <c r="Q178" s="4"/>
      <c r="R178" s="4"/>
      <c r="S178" s="4"/>
      <c r="T178" s="4"/>
      <c r="U178" s="4"/>
      <c r="V178" s="4"/>
      <c r="W178" s="4">
        <v>427340.45</v>
      </c>
      <c r="X178" s="4">
        <v>1</v>
      </c>
      <c r="Y178" s="4">
        <v>427340.45</v>
      </c>
      <c r="Z178" s="4"/>
      <c r="AA178" s="4"/>
      <c r="AB178" s="4"/>
    </row>
    <row r="179" spans="1:206">
      <c r="A179" s="4">
        <v>50</v>
      </c>
      <c r="B179" s="4">
        <v>0</v>
      </c>
      <c r="C179" s="4">
        <v>0</v>
      </c>
      <c r="D179" s="4">
        <v>1</v>
      </c>
      <c r="E179" s="4">
        <v>215</v>
      </c>
      <c r="F179" s="4">
        <f>ROUND(Source!AT161,O179)</f>
        <v>344624.78</v>
      </c>
      <c r="G179" s="4" t="s">
        <v>287</v>
      </c>
      <c r="H179" s="4" t="s">
        <v>288</v>
      </c>
      <c r="I179" s="4"/>
      <c r="J179" s="4"/>
      <c r="K179" s="4">
        <v>215</v>
      </c>
      <c r="L179" s="4">
        <v>17</v>
      </c>
      <c r="M179" s="4">
        <v>3</v>
      </c>
      <c r="N179" s="4" t="s">
        <v>3</v>
      </c>
      <c r="O179" s="4">
        <v>2</v>
      </c>
      <c r="P179" s="4"/>
      <c r="Q179" s="4"/>
      <c r="R179" s="4"/>
      <c r="S179" s="4"/>
      <c r="T179" s="4"/>
      <c r="U179" s="4"/>
      <c r="V179" s="4"/>
      <c r="W179" s="4">
        <v>344624.78</v>
      </c>
      <c r="X179" s="4">
        <v>1</v>
      </c>
      <c r="Y179" s="4">
        <v>344624.78</v>
      </c>
      <c r="Z179" s="4"/>
      <c r="AA179" s="4"/>
      <c r="AB179" s="4"/>
    </row>
    <row r="180" spans="1:206">
      <c r="A180" s="4">
        <v>50</v>
      </c>
      <c r="B180" s="4">
        <v>0</v>
      </c>
      <c r="C180" s="4">
        <v>0</v>
      </c>
      <c r="D180" s="4">
        <v>1</v>
      </c>
      <c r="E180" s="4">
        <v>217</v>
      </c>
      <c r="F180" s="4">
        <f>ROUND(Source!AU161,O180)</f>
        <v>29858.3</v>
      </c>
      <c r="G180" s="4" t="s">
        <v>289</v>
      </c>
      <c r="H180" s="4" t="s">
        <v>290</v>
      </c>
      <c r="I180" s="4"/>
      <c r="J180" s="4"/>
      <c r="K180" s="4">
        <v>217</v>
      </c>
      <c r="L180" s="4">
        <v>18</v>
      </c>
      <c r="M180" s="4">
        <v>3</v>
      </c>
      <c r="N180" s="4" t="s">
        <v>3</v>
      </c>
      <c r="O180" s="4">
        <v>2</v>
      </c>
      <c r="P180" s="4"/>
      <c r="Q180" s="4"/>
      <c r="R180" s="4"/>
      <c r="S180" s="4"/>
      <c r="T180" s="4"/>
      <c r="U180" s="4"/>
      <c r="V180" s="4"/>
      <c r="W180" s="4">
        <v>29858.3</v>
      </c>
      <c r="X180" s="4">
        <v>1</v>
      </c>
      <c r="Y180" s="4">
        <v>29858.3</v>
      </c>
      <c r="Z180" s="4"/>
      <c r="AA180" s="4"/>
      <c r="AB180" s="4"/>
    </row>
    <row r="181" spans="1:206">
      <c r="A181" s="4">
        <v>50</v>
      </c>
      <c r="B181" s="4">
        <v>0</v>
      </c>
      <c r="C181" s="4">
        <v>0</v>
      </c>
      <c r="D181" s="4">
        <v>1</v>
      </c>
      <c r="E181" s="4">
        <v>230</v>
      </c>
      <c r="F181" s="4">
        <f>ROUND(Source!BA161,O181)</f>
        <v>0</v>
      </c>
      <c r="G181" s="4" t="s">
        <v>291</v>
      </c>
      <c r="H181" s="4" t="s">
        <v>292</v>
      </c>
      <c r="I181" s="4"/>
      <c r="J181" s="4"/>
      <c r="K181" s="4">
        <v>230</v>
      </c>
      <c r="L181" s="4">
        <v>19</v>
      </c>
      <c r="M181" s="4">
        <v>3</v>
      </c>
      <c r="N181" s="4" t="s">
        <v>3</v>
      </c>
      <c r="O181" s="4">
        <v>2</v>
      </c>
      <c r="P181" s="4"/>
      <c r="Q181" s="4"/>
      <c r="R181" s="4"/>
      <c r="S181" s="4"/>
      <c r="T181" s="4"/>
      <c r="U181" s="4"/>
      <c r="V181" s="4"/>
      <c r="W181" s="4">
        <v>0</v>
      </c>
      <c r="X181" s="4">
        <v>1</v>
      </c>
      <c r="Y181" s="4">
        <v>0</v>
      </c>
      <c r="Z181" s="4"/>
      <c r="AA181" s="4"/>
      <c r="AB181" s="4"/>
    </row>
    <row r="182" spans="1:206">
      <c r="A182" s="4">
        <v>50</v>
      </c>
      <c r="B182" s="4">
        <v>0</v>
      </c>
      <c r="C182" s="4">
        <v>0</v>
      </c>
      <c r="D182" s="4">
        <v>1</v>
      </c>
      <c r="E182" s="4">
        <v>206</v>
      </c>
      <c r="F182" s="4">
        <f>ROUND(Source!T161,O182)</f>
        <v>0</v>
      </c>
      <c r="G182" s="4" t="s">
        <v>293</v>
      </c>
      <c r="H182" s="4" t="s">
        <v>294</v>
      </c>
      <c r="I182" s="4"/>
      <c r="J182" s="4"/>
      <c r="K182" s="4">
        <v>206</v>
      </c>
      <c r="L182" s="4">
        <v>20</v>
      </c>
      <c r="M182" s="4">
        <v>3</v>
      </c>
      <c r="N182" s="4" t="s">
        <v>3</v>
      </c>
      <c r="O182" s="4">
        <v>2</v>
      </c>
      <c r="P182" s="4"/>
      <c r="Q182" s="4"/>
      <c r="R182" s="4"/>
      <c r="S182" s="4"/>
      <c r="T182" s="4"/>
      <c r="U182" s="4"/>
      <c r="V182" s="4"/>
      <c r="W182" s="4">
        <v>0</v>
      </c>
      <c r="X182" s="4">
        <v>1</v>
      </c>
      <c r="Y182" s="4">
        <v>0</v>
      </c>
      <c r="Z182" s="4"/>
      <c r="AA182" s="4"/>
      <c r="AB182" s="4"/>
    </row>
    <row r="183" spans="1:206">
      <c r="A183" s="4">
        <v>50</v>
      </c>
      <c r="B183" s="4">
        <v>0</v>
      </c>
      <c r="C183" s="4">
        <v>0</v>
      </c>
      <c r="D183" s="4">
        <v>1</v>
      </c>
      <c r="E183" s="4">
        <v>207</v>
      </c>
      <c r="F183" s="4">
        <f>Source!U161</f>
        <v>574.21967600000005</v>
      </c>
      <c r="G183" s="4" t="s">
        <v>295</v>
      </c>
      <c r="H183" s="4" t="s">
        <v>296</v>
      </c>
      <c r="I183" s="4"/>
      <c r="J183" s="4"/>
      <c r="K183" s="4">
        <v>207</v>
      </c>
      <c r="L183" s="4">
        <v>21</v>
      </c>
      <c r="M183" s="4">
        <v>3</v>
      </c>
      <c r="N183" s="4" t="s">
        <v>3</v>
      </c>
      <c r="O183" s="4">
        <v>-1</v>
      </c>
      <c r="P183" s="4"/>
      <c r="Q183" s="4"/>
      <c r="R183" s="4"/>
      <c r="S183" s="4"/>
      <c r="T183" s="4"/>
      <c r="U183" s="4"/>
      <c r="V183" s="4"/>
      <c r="W183" s="4">
        <v>574.21967600000016</v>
      </c>
      <c r="X183" s="4">
        <v>1</v>
      </c>
      <c r="Y183" s="4">
        <v>574.21967600000016</v>
      </c>
      <c r="Z183" s="4"/>
      <c r="AA183" s="4"/>
      <c r="AB183" s="4"/>
    </row>
    <row r="184" spans="1:206">
      <c r="A184" s="4">
        <v>50</v>
      </c>
      <c r="B184" s="4">
        <v>0</v>
      </c>
      <c r="C184" s="4">
        <v>0</v>
      </c>
      <c r="D184" s="4">
        <v>1</v>
      </c>
      <c r="E184" s="4">
        <v>208</v>
      </c>
      <c r="F184" s="4">
        <f>Source!V161</f>
        <v>1.5903206249999999</v>
      </c>
      <c r="G184" s="4" t="s">
        <v>297</v>
      </c>
      <c r="H184" s="4" t="s">
        <v>298</v>
      </c>
      <c r="I184" s="4"/>
      <c r="J184" s="4"/>
      <c r="K184" s="4">
        <v>208</v>
      </c>
      <c r="L184" s="4">
        <v>22</v>
      </c>
      <c r="M184" s="4">
        <v>3</v>
      </c>
      <c r="N184" s="4" t="s">
        <v>3</v>
      </c>
      <c r="O184" s="4">
        <v>-1</v>
      </c>
      <c r="P184" s="4"/>
      <c r="Q184" s="4"/>
      <c r="R184" s="4"/>
      <c r="S184" s="4"/>
      <c r="T184" s="4"/>
      <c r="U184" s="4"/>
      <c r="V184" s="4"/>
      <c r="W184" s="4">
        <v>1.5903206250000002</v>
      </c>
      <c r="X184" s="4">
        <v>1</v>
      </c>
      <c r="Y184" s="4">
        <v>1.5903206250000002</v>
      </c>
      <c r="Z184" s="4"/>
      <c r="AA184" s="4"/>
      <c r="AB184" s="4"/>
    </row>
    <row r="185" spans="1:206">
      <c r="A185" s="4">
        <v>50</v>
      </c>
      <c r="B185" s="4">
        <v>0</v>
      </c>
      <c r="C185" s="4">
        <v>0</v>
      </c>
      <c r="D185" s="4">
        <v>1</v>
      </c>
      <c r="E185" s="4">
        <v>209</v>
      </c>
      <c r="F185" s="4">
        <f>ROUND(Source!W161,O185)</f>
        <v>0</v>
      </c>
      <c r="G185" s="4" t="s">
        <v>299</v>
      </c>
      <c r="H185" s="4" t="s">
        <v>300</v>
      </c>
      <c r="I185" s="4"/>
      <c r="J185" s="4"/>
      <c r="K185" s="4">
        <v>209</v>
      </c>
      <c r="L185" s="4">
        <v>23</v>
      </c>
      <c r="M185" s="4">
        <v>3</v>
      </c>
      <c r="N185" s="4" t="s">
        <v>3</v>
      </c>
      <c r="O185" s="4">
        <v>2</v>
      </c>
      <c r="P185" s="4"/>
      <c r="Q185" s="4"/>
      <c r="R185" s="4"/>
      <c r="S185" s="4"/>
      <c r="T185" s="4"/>
      <c r="U185" s="4"/>
      <c r="V185" s="4"/>
      <c r="W185" s="4">
        <v>0</v>
      </c>
      <c r="X185" s="4">
        <v>1</v>
      </c>
      <c r="Y185" s="4">
        <v>0</v>
      </c>
      <c r="Z185" s="4"/>
      <c r="AA185" s="4"/>
      <c r="AB185" s="4"/>
    </row>
    <row r="186" spans="1:206">
      <c r="A186" s="4">
        <v>50</v>
      </c>
      <c r="B186" s="4">
        <v>0</v>
      </c>
      <c r="C186" s="4">
        <v>0</v>
      </c>
      <c r="D186" s="4">
        <v>1</v>
      </c>
      <c r="E186" s="4">
        <v>233</v>
      </c>
      <c r="F186" s="4">
        <f>ROUND(Source!BD161,O186)</f>
        <v>0</v>
      </c>
      <c r="G186" s="4" t="s">
        <v>301</v>
      </c>
      <c r="H186" s="4" t="s">
        <v>302</v>
      </c>
      <c r="I186" s="4"/>
      <c r="J186" s="4"/>
      <c r="K186" s="4">
        <v>233</v>
      </c>
      <c r="L186" s="4">
        <v>24</v>
      </c>
      <c r="M186" s="4">
        <v>3</v>
      </c>
      <c r="N186" s="4" t="s">
        <v>3</v>
      </c>
      <c r="O186" s="4">
        <v>2</v>
      </c>
      <c r="P186" s="4"/>
      <c r="Q186" s="4"/>
      <c r="R186" s="4"/>
      <c r="S186" s="4"/>
      <c r="T186" s="4"/>
      <c r="U186" s="4"/>
      <c r="V186" s="4"/>
      <c r="W186" s="4">
        <v>0</v>
      </c>
      <c r="X186" s="4">
        <v>1</v>
      </c>
      <c r="Y186" s="4">
        <v>0</v>
      </c>
      <c r="Z186" s="4"/>
      <c r="AA186" s="4"/>
      <c r="AB186" s="4"/>
    </row>
    <row r="187" spans="1:206">
      <c r="A187" s="4">
        <v>50</v>
      </c>
      <c r="B187" s="4">
        <v>0</v>
      </c>
      <c r="C187" s="4">
        <v>0</v>
      </c>
      <c r="D187" s="4">
        <v>1</v>
      </c>
      <c r="E187" s="4">
        <v>210</v>
      </c>
      <c r="F187" s="4">
        <f>ROUND(Source!X161,O187)</f>
        <v>142780.07</v>
      </c>
      <c r="G187" s="4" t="s">
        <v>303</v>
      </c>
      <c r="H187" s="4" t="s">
        <v>304</v>
      </c>
      <c r="I187" s="4"/>
      <c r="J187" s="4"/>
      <c r="K187" s="4">
        <v>210</v>
      </c>
      <c r="L187" s="4">
        <v>25</v>
      </c>
      <c r="M187" s="4">
        <v>3</v>
      </c>
      <c r="N187" s="4" t="s">
        <v>3</v>
      </c>
      <c r="O187" s="4">
        <v>2</v>
      </c>
      <c r="P187" s="4"/>
      <c r="Q187" s="4"/>
      <c r="R187" s="4"/>
      <c r="S187" s="4"/>
      <c r="T187" s="4"/>
      <c r="U187" s="4"/>
      <c r="V187" s="4"/>
      <c r="W187" s="4">
        <v>142780.07</v>
      </c>
      <c r="X187" s="4">
        <v>1</v>
      </c>
      <c r="Y187" s="4">
        <v>142780.07</v>
      </c>
      <c r="Z187" s="4"/>
      <c r="AA187" s="4"/>
      <c r="AB187" s="4"/>
    </row>
    <row r="188" spans="1:206">
      <c r="A188" s="4">
        <v>50</v>
      </c>
      <c r="B188" s="4">
        <v>0</v>
      </c>
      <c r="C188" s="4">
        <v>0</v>
      </c>
      <c r="D188" s="4">
        <v>1</v>
      </c>
      <c r="E188" s="4">
        <v>211</v>
      </c>
      <c r="F188" s="4">
        <f>ROUND(Source!Y161,O188)</f>
        <v>75147.48</v>
      </c>
      <c r="G188" s="4" t="s">
        <v>305</v>
      </c>
      <c r="H188" s="4" t="s">
        <v>306</v>
      </c>
      <c r="I188" s="4"/>
      <c r="J188" s="4"/>
      <c r="K188" s="4">
        <v>211</v>
      </c>
      <c r="L188" s="4">
        <v>26</v>
      </c>
      <c r="M188" s="4">
        <v>3</v>
      </c>
      <c r="N188" s="4" t="s">
        <v>3</v>
      </c>
      <c r="O188" s="4">
        <v>2</v>
      </c>
      <c r="P188" s="4"/>
      <c r="Q188" s="4"/>
      <c r="R188" s="4"/>
      <c r="S188" s="4"/>
      <c r="T188" s="4"/>
      <c r="U188" s="4"/>
      <c r="V188" s="4"/>
      <c r="W188" s="4">
        <v>75147.48</v>
      </c>
      <c r="X188" s="4">
        <v>1</v>
      </c>
      <c r="Y188" s="4">
        <v>75147.48</v>
      </c>
      <c r="Z188" s="4"/>
      <c r="AA188" s="4"/>
      <c r="AB188" s="4"/>
    </row>
    <row r="189" spans="1:206">
      <c r="A189" s="4">
        <v>50</v>
      </c>
      <c r="B189" s="4">
        <v>0</v>
      </c>
      <c r="C189" s="4">
        <v>0</v>
      </c>
      <c r="D189" s="4">
        <v>1</v>
      </c>
      <c r="E189" s="4">
        <v>224</v>
      </c>
      <c r="F189" s="4">
        <f>ROUND(Source!AR161,O189)</f>
        <v>801823.53</v>
      </c>
      <c r="G189" s="4" t="s">
        <v>307</v>
      </c>
      <c r="H189" s="4" t="s">
        <v>308</v>
      </c>
      <c r="I189" s="4"/>
      <c r="J189" s="4"/>
      <c r="K189" s="4">
        <v>224</v>
      </c>
      <c r="L189" s="4">
        <v>27</v>
      </c>
      <c r="M189" s="4">
        <v>3</v>
      </c>
      <c r="N189" s="4" t="s">
        <v>3</v>
      </c>
      <c r="O189" s="4">
        <v>2</v>
      </c>
      <c r="P189" s="4"/>
      <c r="Q189" s="4"/>
      <c r="R189" s="4"/>
      <c r="S189" s="4"/>
      <c r="T189" s="4"/>
      <c r="U189" s="4"/>
      <c r="V189" s="4"/>
      <c r="W189" s="4">
        <v>801823.53</v>
      </c>
      <c r="X189" s="4">
        <v>1</v>
      </c>
      <c r="Y189" s="4">
        <v>801823.53</v>
      </c>
      <c r="Z189" s="4"/>
      <c r="AA189" s="4"/>
      <c r="AB189" s="4"/>
    </row>
    <row r="191" spans="1:206">
      <c r="A191" s="2">
        <v>51</v>
      </c>
      <c r="B191" s="2">
        <f>B12</f>
        <v>253</v>
      </c>
      <c r="C191" s="2">
        <f>A12</f>
        <v>1</v>
      </c>
      <c r="D191" s="2">
        <f>ROW(A12)</f>
        <v>12</v>
      </c>
      <c r="E191" s="2"/>
      <c r="F191" s="2" t="str">
        <f>IF(F12&lt;&gt;"",F12,"")</f>
        <v>1</v>
      </c>
      <c r="G191" s="2" t="str">
        <f>IF(G12&lt;&gt;"",G12,"")</f>
        <v>Монтажные и пусконаладочные работы структурированной кабельной сети ОАО "ВНИИР-Прогресс" на втором этаже лабораторного корпуса</v>
      </c>
      <c r="H191" s="2">
        <v>0</v>
      </c>
      <c r="I191" s="2"/>
      <c r="J191" s="2"/>
      <c r="K191" s="2"/>
      <c r="L191" s="2"/>
      <c r="M191" s="2"/>
      <c r="N191" s="2"/>
      <c r="O191" s="2">
        <f t="shared" ref="O191:T191" si="113">ROUND(O161,2)</f>
        <v>583895.98</v>
      </c>
      <c r="P191" s="2">
        <f t="shared" si="113"/>
        <v>431113.55</v>
      </c>
      <c r="Q191" s="2">
        <f t="shared" si="113"/>
        <v>2974.35</v>
      </c>
      <c r="R191" s="2">
        <f t="shared" si="113"/>
        <v>486.73</v>
      </c>
      <c r="S191" s="2">
        <f t="shared" si="113"/>
        <v>149808.07999999999</v>
      </c>
      <c r="T191" s="2">
        <f t="shared" si="113"/>
        <v>0</v>
      </c>
      <c r="U191" s="2">
        <f>U161</f>
        <v>574.21967600000005</v>
      </c>
      <c r="V191" s="2">
        <f>V161</f>
        <v>1.5903206249999999</v>
      </c>
      <c r="W191" s="2">
        <f>ROUND(W161,2)</f>
        <v>0</v>
      </c>
      <c r="X191" s="2">
        <f>ROUND(X161,2)</f>
        <v>142780.07</v>
      </c>
      <c r="Y191" s="2">
        <f>ROUND(Y161,2)</f>
        <v>75147.48</v>
      </c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>
        <f t="shared" ref="AO191:BD191" si="114">ROUND(AO161,2)</f>
        <v>0</v>
      </c>
      <c r="AP191" s="2">
        <f t="shared" si="114"/>
        <v>0</v>
      </c>
      <c r="AQ191" s="2">
        <f t="shared" si="114"/>
        <v>0</v>
      </c>
      <c r="AR191" s="2">
        <f t="shared" si="114"/>
        <v>801823.53</v>
      </c>
      <c r="AS191" s="2">
        <f t="shared" si="114"/>
        <v>427340.45</v>
      </c>
      <c r="AT191" s="2">
        <f t="shared" si="114"/>
        <v>344624.78</v>
      </c>
      <c r="AU191" s="2">
        <f t="shared" si="114"/>
        <v>29858.3</v>
      </c>
      <c r="AV191" s="2">
        <f t="shared" si="114"/>
        <v>431113.55</v>
      </c>
      <c r="AW191" s="2">
        <f t="shared" si="114"/>
        <v>431113.55</v>
      </c>
      <c r="AX191" s="2">
        <f t="shared" si="114"/>
        <v>0</v>
      </c>
      <c r="AY191" s="2">
        <f t="shared" si="114"/>
        <v>431113.55</v>
      </c>
      <c r="AZ191" s="2">
        <f t="shared" si="114"/>
        <v>0</v>
      </c>
      <c r="BA191" s="2">
        <f t="shared" si="114"/>
        <v>0</v>
      </c>
      <c r="BB191" s="2">
        <f t="shared" si="114"/>
        <v>0</v>
      </c>
      <c r="BC191" s="2">
        <f t="shared" si="114"/>
        <v>0</v>
      </c>
      <c r="BD191" s="2">
        <f t="shared" si="114"/>
        <v>0</v>
      </c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>
        <v>0</v>
      </c>
    </row>
    <row r="193" spans="1:28">
      <c r="A193" s="4">
        <v>50</v>
      </c>
      <c r="B193" s="4">
        <v>0</v>
      </c>
      <c r="C193" s="4">
        <v>0</v>
      </c>
      <c r="D193" s="4">
        <v>1</v>
      </c>
      <c r="E193" s="4">
        <v>201</v>
      </c>
      <c r="F193" s="4">
        <f>ROUND(Source!O191,O193)</f>
        <v>583895.98</v>
      </c>
      <c r="G193" s="4" t="s">
        <v>255</v>
      </c>
      <c r="H193" s="4" t="s">
        <v>256</v>
      </c>
      <c r="I193" s="4"/>
      <c r="J193" s="4"/>
      <c r="K193" s="4">
        <v>201</v>
      </c>
      <c r="L193" s="4">
        <v>1</v>
      </c>
      <c r="M193" s="4">
        <v>3</v>
      </c>
      <c r="N193" s="4" t="s">
        <v>3</v>
      </c>
      <c r="O193" s="4">
        <v>2</v>
      </c>
      <c r="P193" s="4"/>
      <c r="Q193" s="4"/>
      <c r="R193" s="4"/>
      <c r="S193" s="4"/>
      <c r="T193" s="4"/>
      <c r="U193" s="4"/>
      <c r="V193" s="4"/>
      <c r="W193" s="4">
        <v>583895.98</v>
      </c>
      <c r="X193" s="4">
        <v>1</v>
      </c>
      <c r="Y193" s="4">
        <v>583895.98</v>
      </c>
      <c r="Z193" s="4"/>
      <c r="AA193" s="4"/>
      <c r="AB193" s="4"/>
    </row>
    <row r="194" spans="1:28">
      <c r="A194" s="4">
        <v>50</v>
      </c>
      <c r="B194" s="4">
        <v>0</v>
      </c>
      <c r="C194" s="4">
        <v>0</v>
      </c>
      <c r="D194" s="4">
        <v>1</v>
      </c>
      <c r="E194" s="4">
        <v>202</v>
      </c>
      <c r="F194" s="4">
        <f>ROUND(Source!P191,O194)</f>
        <v>431113.55</v>
      </c>
      <c r="G194" s="4" t="s">
        <v>257</v>
      </c>
      <c r="H194" s="4" t="s">
        <v>258</v>
      </c>
      <c r="I194" s="4"/>
      <c r="J194" s="4"/>
      <c r="K194" s="4">
        <v>202</v>
      </c>
      <c r="L194" s="4">
        <v>2</v>
      </c>
      <c r="M194" s="4">
        <v>3</v>
      </c>
      <c r="N194" s="4" t="s">
        <v>3</v>
      </c>
      <c r="O194" s="4">
        <v>2</v>
      </c>
      <c r="P194" s="4"/>
      <c r="Q194" s="4"/>
      <c r="R194" s="4"/>
      <c r="S194" s="4"/>
      <c r="T194" s="4"/>
      <c r="U194" s="4"/>
      <c r="V194" s="4"/>
      <c r="W194" s="4">
        <v>431113.55</v>
      </c>
      <c r="X194" s="4">
        <v>1</v>
      </c>
      <c r="Y194" s="4">
        <v>431113.55</v>
      </c>
      <c r="Z194" s="4"/>
      <c r="AA194" s="4"/>
      <c r="AB194" s="4"/>
    </row>
    <row r="195" spans="1:28">
      <c r="A195" s="4">
        <v>50</v>
      </c>
      <c r="B195" s="4">
        <v>0</v>
      </c>
      <c r="C195" s="4">
        <v>0</v>
      </c>
      <c r="D195" s="4">
        <v>1</v>
      </c>
      <c r="E195" s="4">
        <v>222</v>
      </c>
      <c r="F195" s="4">
        <f>ROUND(Source!AO191,O195)</f>
        <v>0</v>
      </c>
      <c r="G195" s="4" t="s">
        <v>259</v>
      </c>
      <c r="H195" s="4" t="s">
        <v>260</v>
      </c>
      <c r="I195" s="4"/>
      <c r="J195" s="4"/>
      <c r="K195" s="4">
        <v>222</v>
      </c>
      <c r="L195" s="4">
        <v>3</v>
      </c>
      <c r="M195" s="4">
        <v>3</v>
      </c>
      <c r="N195" s="4" t="s">
        <v>3</v>
      </c>
      <c r="O195" s="4">
        <v>2</v>
      </c>
      <c r="P195" s="4"/>
      <c r="Q195" s="4"/>
      <c r="R195" s="4"/>
      <c r="S195" s="4"/>
      <c r="T195" s="4"/>
      <c r="U195" s="4"/>
      <c r="V195" s="4"/>
      <c r="W195" s="4">
        <v>0</v>
      </c>
      <c r="X195" s="4">
        <v>1</v>
      </c>
      <c r="Y195" s="4">
        <v>0</v>
      </c>
      <c r="Z195" s="4"/>
      <c r="AA195" s="4"/>
      <c r="AB195" s="4"/>
    </row>
    <row r="196" spans="1:28">
      <c r="A196" s="4">
        <v>50</v>
      </c>
      <c r="B196" s="4">
        <v>0</v>
      </c>
      <c r="C196" s="4">
        <v>0</v>
      </c>
      <c r="D196" s="4">
        <v>1</v>
      </c>
      <c r="E196" s="4">
        <v>225</v>
      </c>
      <c r="F196" s="4">
        <f>ROUND(Source!AV191,O196)</f>
        <v>431113.55</v>
      </c>
      <c r="G196" s="4" t="s">
        <v>261</v>
      </c>
      <c r="H196" s="4" t="s">
        <v>262</v>
      </c>
      <c r="I196" s="4"/>
      <c r="J196" s="4"/>
      <c r="K196" s="4">
        <v>225</v>
      </c>
      <c r="L196" s="4">
        <v>4</v>
      </c>
      <c r="M196" s="4">
        <v>3</v>
      </c>
      <c r="N196" s="4" t="s">
        <v>3</v>
      </c>
      <c r="O196" s="4">
        <v>2</v>
      </c>
      <c r="P196" s="4"/>
      <c r="Q196" s="4"/>
      <c r="R196" s="4"/>
      <c r="S196" s="4"/>
      <c r="T196" s="4"/>
      <c r="U196" s="4"/>
      <c r="V196" s="4"/>
      <c r="W196" s="4">
        <v>431113.55</v>
      </c>
      <c r="X196" s="4">
        <v>1</v>
      </c>
      <c r="Y196" s="4">
        <v>431113.55</v>
      </c>
      <c r="Z196" s="4"/>
      <c r="AA196" s="4"/>
      <c r="AB196" s="4"/>
    </row>
    <row r="197" spans="1:28">
      <c r="A197" s="4">
        <v>50</v>
      </c>
      <c r="B197" s="4">
        <v>0</v>
      </c>
      <c r="C197" s="4">
        <v>0</v>
      </c>
      <c r="D197" s="4">
        <v>1</v>
      </c>
      <c r="E197" s="4">
        <v>226</v>
      </c>
      <c r="F197" s="4">
        <f>ROUND(Source!AW191,O197)</f>
        <v>431113.55</v>
      </c>
      <c r="G197" s="4" t="s">
        <v>263</v>
      </c>
      <c r="H197" s="4" t="s">
        <v>264</v>
      </c>
      <c r="I197" s="4"/>
      <c r="J197" s="4"/>
      <c r="K197" s="4">
        <v>226</v>
      </c>
      <c r="L197" s="4">
        <v>5</v>
      </c>
      <c r="M197" s="4">
        <v>3</v>
      </c>
      <c r="N197" s="4" t="s">
        <v>3</v>
      </c>
      <c r="O197" s="4">
        <v>2</v>
      </c>
      <c r="P197" s="4"/>
      <c r="Q197" s="4"/>
      <c r="R197" s="4"/>
      <c r="S197" s="4"/>
      <c r="T197" s="4"/>
      <c r="U197" s="4"/>
      <c r="V197" s="4"/>
      <c r="W197" s="4">
        <v>431113.55</v>
      </c>
      <c r="X197" s="4">
        <v>1</v>
      </c>
      <c r="Y197" s="4">
        <v>431113.55</v>
      </c>
      <c r="Z197" s="4"/>
      <c r="AA197" s="4"/>
      <c r="AB197" s="4"/>
    </row>
    <row r="198" spans="1:28">
      <c r="A198" s="4">
        <v>50</v>
      </c>
      <c r="B198" s="4">
        <v>0</v>
      </c>
      <c r="C198" s="4">
        <v>0</v>
      </c>
      <c r="D198" s="4">
        <v>1</v>
      </c>
      <c r="E198" s="4">
        <v>227</v>
      </c>
      <c r="F198" s="4">
        <f>ROUND(Source!AX191,O198)</f>
        <v>0</v>
      </c>
      <c r="G198" s="4" t="s">
        <v>265</v>
      </c>
      <c r="H198" s="4" t="s">
        <v>266</v>
      </c>
      <c r="I198" s="4"/>
      <c r="J198" s="4"/>
      <c r="K198" s="4">
        <v>227</v>
      </c>
      <c r="L198" s="4">
        <v>6</v>
      </c>
      <c r="M198" s="4">
        <v>3</v>
      </c>
      <c r="N198" s="4" t="s">
        <v>3</v>
      </c>
      <c r="O198" s="4">
        <v>2</v>
      </c>
      <c r="P198" s="4"/>
      <c r="Q198" s="4"/>
      <c r="R198" s="4"/>
      <c r="S198" s="4"/>
      <c r="T198" s="4"/>
      <c r="U198" s="4"/>
      <c r="V198" s="4"/>
      <c r="W198" s="4">
        <v>0</v>
      </c>
      <c r="X198" s="4">
        <v>1</v>
      </c>
      <c r="Y198" s="4">
        <v>0</v>
      </c>
      <c r="Z198" s="4"/>
      <c r="AA198" s="4"/>
      <c r="AB198" s="4"/>
    </row>
    <row r="199" spans="1:28">
      <c r="A199" s="4">
        <v>50</v>
      </c>
      <c r="B199" s="4">
        <v>0</v>
      </c>
      <c r="C199" s="4">
        <v>0</v>
      </c>
      <c r="D199" s="4">
        <v>1</v>
      </c>
      <c r="E199" s="4">
        <v>228</v>
      </c>
      <c r="F199" s="4">
        <f>ROUND(Source!AY191,O199)</f>
        <v>431113.55</v>
      </c>
      <c r="G199" s="4" t="s">
        <v>267</v>
      </c>
      <c r="H199" s="4" t="s">
        <v>268</v>
      </c>
      <c r="I199" s="4"/>
      <c r="J199" s="4"/>
      <c r="K199" s="4">
        <v>228</v>
      </c>
      <c r="L199" s="4">
        <v>7</v>
      </c>
      <c r="M199" s="4">
        <v>3</v>
      </c>
      <c r="N199" s="4" t="s">
        <v>3</v>
      </c>
      <c r="O199" s="4">
        <v>2</v>
      </c>
      <c r="P199" s="4"/>
      <c r="Q199" s="4"/>
      <c r="R199" s="4"/>
      <c r="S199" s="4"/>
      <c r="T199" s="4"/>
      <c r="U199" s="4"/>
      <c r="V199" s="4"/>
      <c r="W199" s="4">
        <v>431113.55</v>
      </c>
      <c r="X199" s="4">
        <v>1</v>
      </c>
      <c r="Y199" s="4">
        <v>431113.55</v>
      </c>
      <c r="Z199" s="4"/>
      <c r="AA199" s="4"/>
      <c r="AB199" s="4"/>
    </row>
    <row r="200" spans="1:28">
      <c r="A200" s="4">
        <v>50</v>
      </c>
      <c r="B200" s="4">
        <v>0</v>
      </c>
      <c r="C200" s="4">
        <v>0</v>
      </c>
      <c r="D200" s="4">
        <v>1</v>
      </c>
      <c r="E200" s="4">
        <v>216</v>
      </c>
      <c r="F200" s="4">
        <f>ROUND(Source!AP191,O200)</f>
        <v>0</v>
      </c>
      <c r="G200" s="4" t="s">
        <v>269</v>
      </c>
      <c r="H200" s="4" t="s">
        <v>270</v>
      </c>
      <c r="I200" s="4"/>
      <c r="J200" s="4"/>
      <c r="K200" s="4">
        <v>216</v>
      </c>
      <c r="L200" s="4">
        <v>8</v>
      </c>
      <c r="M200" s="4">
        <v>3</v>
      </c>
      <c r="N200" s="4" t="s">
        <v>3</v>
      </c>
      <c r="O200" s="4">
        <v>2</v>
      </c>
      <c r="P200" s="4"/>
      <c r="Q200" s="4"/>
      <c r="R200" s="4"/>
      <c r="S200" s="4"/>
      <c r="T200" s="4"/>
      <c r="U200" s="4"/>
      <c r="V200" s="4"/>
      <c r="W200" s="4">
        <v>0</v>
      </c>
      <c r="X200" s="4">
        <v>1</v>
      </c>
      <c r="Y200" s="4">
        <v>0</v>
      </c>
      <c r="Z200" s="4"/>
      <c r="AA200" s="4"/>
      <c r="AB200" s="4"/>
    </row>
    <row r="201" spans="1:28">
      <c r="A201" s="4">
        <v>50</v>
      </c>
      <c r="B201" s="4">
        <v>0</v>
      </c>
      <c r="C201" s="4">
        <v>0</v>
      </c>
      <c r="D201" s="4">
        <v>1</v>
      </c>
      <c r="E201" s="4">
        <v>223</v>
      </c>
      <c r="F201" s="4">
        <f>ROUND(Source!AQ191,O201)</f>
        <v>0</v>
      </c>
      <c r="G201" s="4" t="s">
        <v>271</v>
      </c>
      <c r="H201" s="4" t="s">
        <v>272</v>
      </c>
      <c r="I201" s="4"/>
      <c r="J201" s="4"/>
      <c r="K201" s="4">
        <v>223</v>
      </c>
      <c r="L201" s="4">
        <v>9</v>
      </c>
      <c r="M201" s="4">
        <v>3</v>
      </c>
      <c r="N201" s="4" t="s">
        <v>3</v>
      </c>
      <c r="O201" s="4">
        <v>2</v>
      </c>
      <c r="P201" s="4"/>
      <c r="Q201" s="4"/>
      <c r="R201" s="4"/>
      <c r="S201" s="4"/>
      <c r="T201" s="4"/>
      <c r="U201" s="4"/>
      <c r="V201" s="4"/>
      <c r="W201" s="4">
        <v>0</v>
      </c>
      <c r="X201" s="4">
        <v>1</v>
      </c>
      <c r="Y201" s="4">
        <v>0</v>
      </c>
      <c r="Z201" s="4"/>
      <c r="AA201" s="4"/>
      <c r="AB201" s="4"/>
    </row>
    <row r="202" spans="1:28">
      <c r="A202" s="4">
        <v>50</v>
      </c>
      <c r="B202" s="4">
        <v>0</v>
      </c>
      <c r="C202" s="4">
        <v>0</v>
      </c>
      <c r="D202" s="4">
        <v>1</v>
      </c>
      <c r="E202" s="4">
        <v>229</v>
      </c>
      <c r="F202" s="4">
        <f>ROUND(Source!AZ191,O202)</f>
        <v>0</v>
      </c>
      <c r="G202" s="4" t="s">
        <v>273</v>
      </c>
      <c r="H202" s="4" t="s">
        <v>274</v>
      </c>
      <c r="I202" s="4"/>
      <c r="J202" s="4"/>
      <c r="K202" s="4">
        <v>229</v>
      </c>
      <c r="L202" s="4">
        <v>10</v>
      </c>
      <c r="M202" s="4">
        <v>3</v>
      </c>
      <c r="N202" s="4" t="s">
        <v>3</v>
      </c>
      <c r="O202" s="4">
        <v>2</v>
      </c>
      <c r="P202" s="4"/>
      <c r="Q202" s="4"/>
      <c r="R202" s="4"/>
      <c r="S202" s="4"/>
      <c r="T202" s="4"/>
      <c r="U202" s="4"/>
      <c r="V202" s="4"/>
      <c r="W202" s="4">
        <v>0</v>
      </c>
      <c r="X202" s="4">
        <v>1</v>
      </c>
      <c r="Y202" s="4">
        <v>0</v>
      </c>
      <c r="Z202" s="4"/>
      <c r="AA202" s="4"/>
      <c r="AB202" s="4"/>
    </row>
    <row r="203" spans="1:28">
      <c r="A203" s="4">
        <v>50</v>
      </c>
      <c r="B203" s="4">
        <v>0</v>
      </c>
      <c r="C203" s="4">
        <v>0</v>
      </c>
      <c r="D203" s="4">
        <v>1</v>
      </c>
      <c r="E203" s="4">
        <v>203</v>
      </c>
      <c r="F203" s="4">
        <f>ROUND(Source!Q191,O203)</f>
        <v>2974.35</v>
      </c>
      <c r="G203" s="4" t="s">
        <v>275</v>
      </c>
      <c r="H203" s="4" t="s">
        <v>276</v>
      </c>
      <c r="I203" s="4"/>
      <c r="J203" s="4"/>
      <c r="K203" s="4">
        <v>203</v>
      </c>
      <c r="L203" s="4">
        <v>11</v>
      </c>
      <c r="M203" s="4">
        <v>3</v>
      </c>
      <c r="N203" s="4" t="s">
        <v>3</v>
      </c>
      <c r="O203" s="4">
        <v>2</v>
      </c>
      <c r="P203" s="4"/>
      <c r="Q203" s="4"/>
      <c r="R203" s="4"/>
      <c r="S203" s="4"/>
      <c r="T203" s="4"/>
      <c r="U203" s="4"/>
      <c r="V203" s="4"/>
      <c r="W203" s="4">
        <v>2974.35</v>
      </c>
      <c r="X203" s="4">
        <v>1</v>
      </c>
      <c r="Y203" s="4">
        <v>2974.35</v>
      </c>
      <c r="Z203" s="4"/>
      <c r="AA203" s="4"/>
      <c r="AB203" s="4"/>
    </row>
    <row r="204" spans="1:28">
      <c r="A204" s="4">
        <v>50</v>
      </c>
      <c r="B204" s="4">
        <v>0</v>
      </c>
      <c r="C204" s="4">
        <v>0</v>
      </c>
      <c r="D204" s="4">
        <v>1</v>
      </c>
      <c r="E204" s="4">
        <v>231</v>
      </c>
      <c r="F204" s="4">
        <f>ROUND(Source!BB191,O204)</f>
        <v>0</v>
      </c>
      <c r="G204" s="4" t="s">
        <v>277</v>
      </c>
      <c r="H204" s="4" t="s">
        <v>278</v>
      </c>
      <c r="I204" s="4"/>
      <c r="J204" s="4"/>
      <c r="K204" s="4">
        <v>231</v>
      </c>
      <c r="L204" s="4">
        <v>12</v>
      </c>
      <c r="M204" s="4">
        <v>3</v>
      </c>
      <c r="N204" s="4" t="s">
        <v>3</v>
      </c>
      <c r="O204" s="4">
        <v>2</v>
      </c>
      <c r="P204" s="4"/>
      <c r="Q204" s="4"/>
      <c r="R204" s="4"/>
      <c r="S204" s="4"/>
      <c r="T204" s="4"/>
      <c r="U204" s="4"/>
      <c r="V204" s="4"/>
      <c r="W204" s="4">
        <v>0</v>
      </c>
      <c r="X204" s="4">
        <v>1</v>
      </c>
      <c r="Y204" s="4">
        <v>0</v>
      </c>
      <c r="Z204" s="4"/>
      <c r="AA204" s="4"/>
      <c r="AB204" s="4"/>
    </row>
    <row r="205" spans="1:28">
      <c r="A205" s="4">
        <v>50</v>
      </c>
      <c r="B205" s="4">
        <v>0</v>
      </c>
      <c r="C205" s="4">
        <v>0</v>
      </c>
      <c r="D205" s="4">
        <v>1</v>
      </c>
      <c r="E205" s="4">
        <v>204</v>
      </c>
      <c r="F205" s="4">
        <f>ROUND(Source!R191,O205)</f>
        <v>486.73</v>
      </c>
      <c r="G205" s="4" t="s">
        <v>279</v>
      </c>
      <c r="H205" s="4" t="s">
        <v>280</v>
      </c>
      <c r="I205" s="4"/>
      <c r="J205" s="4"/>
      <c r="K205" s="4">
        <v>204</v>
      </c>
      <c r="L205" s="4">
        <v>13</v>
      </c>
      <c r="M205" s="4">
        <v>3</v>
      </c>
      <c r="N205" s="4" t="s">
        <v>3</v>
      </c>
      <c r="O205" s="4">
        <v>2</v>
      </c>
      <c r="P205" s="4"/>
      <c r="Q205" s="4"/>
      <c r="R205" s="4"/>
      <c r="S205" s="4"/>
      <c r="T205" s="4"/>
      <c r="U205" s="4"/>
      <c r="V205" s="4"/>
      <c r="W205" s="4">
        <v>486.73</v>
      </c>
      <c r="X205" s="4">
        <v>1</v>
      </c>
      <c r="Y205" s="4">
        <v>486.73</v>
      </c>
      <c r="Z205" s="4"/>
      <c r="AA205" s="4"/>
      <c r="AB205" s="4"/>
    </row>
    <row r="206" spans="1:28">
      <c r="A206" s="4">
        <v>50</v>
      </c>
      <c r="B206" s="4">
        <v>0</v>
      </c>
      <c r="C206" s="4">
        <v>0</v>
      </c>
      <c r="D206" s="4">
        <v>1</v>
      </c>
      <c r="E206" s="4">
        <v>205</v>
      </c>
      <c r="F206" s="4">
        <f>ROUND(Source!S191,O206)</f>
        <v>149808.07999999999</v>
      </c>
      <c r="G206" s="4" t="s">
        <v>281</v>
      </c>
      <c r="H206" s="4" t="s">
        <v>282</v>
      </c>
      <c r="I206" s="4"/>
      <c r="J206" s="4"/>
      <c r="K206" s="4">
        <v>205</v>
      </c>
      <c r="L206" s="4">
        <v>14</v>
      </c>
      <c r="M206" s="4">
        <v>3</v>
      </c>
      <c r="N206" s="4" t="s">
        <v>3</v>
      </c>
      <c r="O206" s="4">
        <v>2</v>
      </c>
      <c r="P206" s="4"/>
      <c r="Q206" s="4"/>
      <c r="R206" s="4"/>
      <c r="S206" s="4"/>
      <c r="T206" s="4"/>
      <c r="U206" s="4"/>
      <c r="V206" s="4"/>
      <c r="W206" s="4">
        <v>149808.07999999999</v>
      </c>
      <c r="X206" s="4">
        <v>1</v>
      </c>
      <c r="Y206" s="4">
        <v>149808.07999999999</v>
      </c>
      <c r="Z206" s="4"/>
      <c r="AA206" s="4"/>
      <c r="AB206" s="4"/>
    </row>
    <row r="207" spans="1:28">
      <c r="A207" s="4">
        <v>50</v>
      </c>
      <c r="B207" s="4">
        <v>0</v>
      </c>
      <c r="C207" s="4">
        <v>0</v>
      </c>
      <c r="D207" s="4">
        <v>1</v>
      </c>
      <c r="E207" s="4">
        <v>232</v>
      </c>
      <c r="F207" s="4">
        <f>ROUND(Source!BC191,O207)</f>
        <v>0</v>
      </c>
      <c r="G207" s="4" t="s">
        <v>283</v>
      </c>
      <c r="H207" s="4" t="s">
        <v>284</v>
      </c>
      <c r="I207" s="4"/>
      <c r="J207" s="4"/>
      <c r="K207" s="4">
        <v>232</v>
      </c>
      <c r="L207" s="4">
        <v>15</v>
      </c>
      <c r="M207" s="4">
        <v>3</v>
      </c>
      <c r="N207" s="4" t="s">
        <v>3</v>
      </c>
      <c r="O207" s="4">
        <v>2</v>
      </c>
      <c r="P207" s="4"/>
      <c r="Q207" s="4"/>
      <c r="R207" s="4"/>
      <c r="S207" s="4"/>
      <c r="T207" s="4"/>
      <c r="U207" s="4"/>
      <c r="V207" s="4"/>
      <c r="W207" s="4">
        <v>0</v>
      </c>
      <c r="X207" s="4">
        <v>1</v>
      </c>
      <c r="Y207" s="4">
        <v>0</v>
      </c>
      <c r="Z207" s="4"/>
      <c r="AA207" s="4"/>
      <c r="AB207" s="4"/>
    </row>
    <row r="208" spans="1:28">
      <c r="A208" s="4">
        <v>50</v>
      </c>
      <c r="B208" s="4">
        <v>0</v>
      </c>
      <c r="C208" s="4">
        <v>0</v>
      </c>
      <c r="D208" s="4">
        <v>1</v>
      </c>
      <c r="E208" s="4">
        <v>214</v>
      </c>
      <c r="F208" s="4">
        <f>ROUND(Source!AS191,O208)</f>
        <v>427340.45</v>
      </c>
      <c r="G208" s="4" t="s">
        <v>285</v>
      </c>
      <c r="H208" s="4" t="s">
        <v>286</v>
      </c>
      <c r="I208" s="4"/>
      <c r="J208" s="4"/>
      <c r="K208" s="4">
        <v>214</v>
      </c>
      <c r="L208" s="4">
        <v>16</v>
      </c>
      <c r="M208" s="4">
        <v>3</v>
      </c>
      <c r="N208" s="4" t="s">
        <v>3</v>
      </c>
      <c r="O208" s="4">
        <v>2</v>
      </c>
      <c r="P208" s="4"/>
      <c r="Q208" s="4"/>
      <c r="R208" s="4"/>
      <c r="S208" s="4"/>
      <c r="T208" s="4"/>
      <c r="U208" s="4"/>
      <c r="V208" s="4"/>
      <c r="W208" s="4">
        <v>427340.45</v>
      </c>
      <c r="X208" s="4">
        <v>1</v>
      </c>
      <c r="Y208" s="4">
        <v>427340.45</v>
      </c>
      <c r="Z208" s="4"/>
      <c r="AA208" s="4"/>
      <c r="AB208" s="4"/>
    </row>
    <row r="209" spans="1:28">
      <c r="A209" s="4">
        <v>50</v>
      </c>
      <c r="B209" s="4">
        <v>0</v>
      </c>
      <c r="C209" s="4">
        <v>0</v>
      </c>
      <c r="D209" s="4">
        <v>1</v>
      </c>
      <c r="E209" s="4">
        <v>215</v>
      </c>
      <c r="F209" s="4">
        <f>ROUND(Source!AT191,O209)</f>
        <v>344624.78</v>
      </c>
      <c r="G209" s="4" t="s">
        <v>287</v>
      </c>
      <c r="H209" s="4" t="s">
        <v>288</v>
      </c>
      <c r="I209" s="4"/>
      <c r="J209" s="4"/>
      <c r="K209" s="4">
        <v>215</v>
      </c>
      <c r="L209" s="4">
        <v>17</v>
      </c>
      <c r="M209" s="4">
        <v>3</v>
      </c>
      <c r="N209" s="4" t="s">
        <v>3</v>
      </c>
      <c r="O209" s="4">
        <v>2</v>
      </c>
      <c r="P209" s="4"/>
      <c r="Q209" s="4"/>
      <c r="R209" s="4"/>
      <c r="S209" s="4"/>
      <c r="T209" s="4"/>
      <c r="U209" s="4"/>
      <c r="V209" s="4"/>
      <c r="W209" s="4">
        <v>344624.78</v>
      </c>
      <c r="X209" s="4">
        <v>1</v>
      </c>
      <c r="Y209" s="4">
        <v>344624.78</v>
      </c>
      <c r="Z209" s="4"/>
      <c r="AA209" s="4"/>
      <c r="AB209" s="4"/>
    </row>
    <row r="210" spans="1:28">
      <c r="A210" s="4">
        <v>50</v>
      </c>
      <c r="B210" s="4">
        <v>0</v>
      </c>
      <c r="C210" s="4">
        <v>0</v>
      </c>
      <c r="D210" s="4">
        <v>1</v>
      </c>
      <c r="E210" s="4">
        <v>217</v>
      </c>
      <c r="F210" s="4">
        <f>ROUND(Source!AU191,O210)</f>
        <v>29858.3</v>
      </c>
      <c r="G210" s="4" t="s">
        <v>289</v>
      </c>
      <c r="H210" s="4" t="s">
        <v>290</v>
      </c>
      <c r="I210" s="4"/>
      <c r="J210" s="4"/>
      <c r="K210" s="4">
        <v>217</v>
      </c>
      <c r="L210" s="4">
        <v>18</v>
      </c>
      <c r="M210" s="4">
        <v>3</v>
      </c>
      <c r="N210" s="4" t="s">
        <v>3</v>
      </c>
      <c r="O210" s="4">
        <v>2</v>
      </c>
      <c r="P210" s="4"/>
      <c r="Q210" s="4"/>
      <c r="R210" s="4"/>
      <c r="S210" s="4"/>
      <c r="T210" s="4"/>
      <c r="U210" s="4"/>
      <c r="V210" s="4"/>
      <c r="W210" s="4">
        <v>29858.3</v>
      </c>
      <c r="X210" s="4">
        <v>1</v>
      </c>
      <c r="Y210" s="4">
        <v>29858.3</v>
      </c>
      <c r="Z210" s="4"/>
      <c r="AA210" s="4"/>
      <c r="AB210" s="4"/>
    </row>
    <row r="211" spans="1:28">
      <c r="A211" s="4">
        <v>50</v>
      </c>
      <c r="B211" s="4">
        <v>0</v>
      </c>
      <c r="C211" s="4">
        <v>0</v>
      </c>
      <c r="D211" s="4">
        <v>1</v>
      </c>
      <c r="E211" s="4">
        <v>230</v>
      </c>
      <c r="F211" s="4">
        <f>ROUND(Source!BA191,O211)</f>
        <v>0</v>
      </c>
      <c r="G211" s="4" t="s">
        <v>291</v>
      </c>
      <c r="H211" s="4" t="s">
        <v>292</v>
      </c>
      <c r="I211" s="4"/>
      <c r="J211" s="4"/>
      <c r="K211" s="4">
        <v>230</v>
      </c>
      <c r="L211" s="4">
        <v>19</v>
      </c>
      <c r="M211" s="4">
        <v>3</v>
      </c>
      <c r="N211" s="4" t="s">
        <v>3</v>
      </c>
      <c r="O211" s="4">
        <v>2</v>
      </c>
      <c r="P211" s="4"/>
      <c r="Q211" s="4"/>
      <c r="R211" s="4"/>
      <c r="S211" s="4"/>
      <c r="T211" s="4"/>
      <c r="U211" s="4"/>
      <c r="V211" s="4"/>
      <c r="W211" s="4">
        <v>0</v>
      </c>
      <c r="X211" s="4">
        <v>1</v>
      </c>
      <c r="Y211" s="4">
        <v>0</v>
      </c>
      <c r="Z211" s="4"/>
      <c r="AA211" s="4"/>
      <c r="AB211" s="4"/>
    </row>
    <row r="212" spans="1:28">
      <c r="A212" s="4">
        <v>50</v>
      </c>
      <c r="B212" s="4">
        <v>0</v>
      </c>
      <c r="C212" s="4">
        <v>0</v>
      </c>
      <c r="D212" s="4">
        <v>1</v>
      </c>
      <c r="E212" s="4">
        <v>206</v>
      </c>
      <c r="F212" s="4">
        <f>ROUND(Source!T191,O212)</f>
        <v>0</v>
      </c>
      <c r="G212" s="4" t="s">
        <v>293</v>
      </c>
      <c r="H212" s="4" t="s">
        <v>294</v>
      </c>
      <c r="I212" s="4"/>
      <c r="J212" s="4"/>
      <c r="K212" s="4">
        <v>206</v>
      </c>
      <c r="L212" s="4">
        <v>20</v>
      </c>
      <c r="M212" s="4">
        <v>3</v>
      </c>
      <c r="N212" s="4" t="s">
        <v>3</v>
      </c>
      <c r="O212" s="4">
        <v>2</v>
      </c>
      <c r="P212" s="4"/>
      <c r="Q212" s="4"/>
      <c r="R212" s="4"/>
      <c r="S212" s="4"/>
      <c r="T212" s="4"/>
      <c r="U212" s="4"/>
      <c r="V212" s="4"/>
      <c r="W212" s="4">
        <v>0</v>
      </c>
      <c r="X212" s="4">
        <v>1</v>
      </c>
      <c r="Y212" s="4">
        <v>0</v>
      </c>
      <c r="Z212" s="4"/>
      <c r="AA212" s="4"/>
      <c r="AB212" s="4"/>
    </row>
    <row r="213" spans="1:28">
      <c r="A213" s="4">
        <v>50</v>
      </c>
      <c r="B213" s="4">
        <v>0</v>
      </c>
      <c r="C213" s="4">
        <v>0</v>
      </c>
      <c r="D213" s="4">
        <v>1</v>
      </c>
      <c r="E213" s="4">
        <v>207</v>
      </c>
      <c r="F213" s="4">
        <f>Source!U191</f>
        <v>574.21967600000005</v>
      </c>
      <c r="G213" s="4" t="s">
        <v>295</v>
      </c>
      <c r="H213" s="4" t="s">
        <v>296</v>
      </c>
      <c r="I213" s="4"/>
      <c r="J213" s="4"/>
      <c r="K213" s="4">
        <v>207</v>
      </c>
      <c r="L213" s="4">
        <v>21</v>
      </c>
      <c r="M213" s="4">
        <v>3</v>
      </c>
      <c r="N213" s="4" t="s">
        <v>3</v>
      </c>
      <c r="O213" s="4">
        <v>-1</v>
      </c>
      <c r="P213" s="4"/>
      <c r="Q213" s="4"/>
      <c r="R213" s="4"/>
      <c r="S213" s="4"/>
      <c r="T213" s="4"/>
      <c r="U213" s="4"/>
      <c r="V213" s="4"/>
      <c r="W213" s="4">
        <v>574.21967600000016</v>
      </c>
      <c r="X213" s="4">
        <v>1</v>
      </c>
      <c r="Y213" s="4">
        <v>574.21967600000016</v>
      </c>
      <c r="Z213" s="4"/>
      <c r="AA213" s="4"/>
      <c r="AB213" s="4"/>
    </row>
    <row r="214" spans="1:28">
      <c r="A214" s="4">
        <v>50</v>
      </c>
      <c r="B214" s="4">
        <v>0</v>
      </c>
      <c r="C214" s="4">
        <v>0</v>
      </c>
      <c r="D214" s="4">
        <v>1</v>
      </c>
      <c r="E214" s="4">
        <v>208</v>
      </c>
      <c r="F214" s="4">
        <f>Source!V191</f>
        <v>1.5903206249999999</v>
      </c>
      <c r="G214" s="4" t="s">
        <v>297</v>
      </c>
      <c r="H214" s="4" t="s">
        <v>298</v>
      </c>
      <c r="I214" s="4"/>
      <c r="J214" s="4"/>
      <c r="K214" s="4">
        <v>208</v>
      </c>
      <c r="L214" s="4">
        <v>22</v>
      </c>
      <c r="M214" s="4">
        <v>3</v>
      </c>
      <c r="N214" s="4" t="s">
        <v>3</v>
      </c>
      <c r="O214" s="4">
        <v>-1</v>
      </c>
      <c r="P214" s="4"/>
      <c r="Q214" s="4"/>
      <c r="R214" s="4"/>
      <c r="S214" s="4"/>
      <c r="T214" s="4"/>
      <c r="U214" s="4"/>
      <c r="V214" s="4"/>
      <c r="W214" s="4">
        <v>1.5903206250000002</v>
      </c>
      <c r="X214" s="4">
        <v>1</v>
      </c>
      <c r="Y214" s="4">
        <v>1.5903206250000002</v>
      </c>
      <c r="Z214" s="4"/>
      <c r="AA214" s="4"/>
      <c r="AB214" s="4"/>
    </row>
    <row r="215" spans="1:28">
      <c r="A215" s="4">
        <v>50</v>
      </c>
      <c r="B215" s="4">
        <v>0</v>
      </c>
      <c r="C215" s="4">
        <v>0</v>
      </c>
      <c r="D215" s="4">
        <v>1</v>
      </c>
      <c r="E215" s="4">
        <v>209</v>
      </c>
      <c r="F215" s="4">
        <f>ROUND(Source!W191,O215)</f>
        <v>0</v>
      </c>
      <c r="G215" s="4" t="s">
        <v>299</v>
      </c>
      <c r="H215" s="4" t="s">
        <v>300</v>
      </c>
      <c r="I215" s="4"/>
      <c r="J215" s="4"/>
      <c r="K215" s="4">
        <v>209</v>
      </c>
      <c r="L215" s="4">
        <v>23</v>
      </c>
      <c r="M215" s="4">
        <v>3</v>
      </c>
      <c r="N215" s="4" t="s">
        <v>3</v>
      </c>
      <c r="O215" s="4">
        <v>2</v>
      </c>
      <c r="P215" s="4"/>
      <c r="Q215" s="4"/>
      <c r="R215" s="4"/>
      <c r="S215" s="4"/>
      <c r="T215" s="4"/>
      <c r="U215" s="4"/>
      <c r="V215" s="4"/>
      <c r="W215" s="4">
        <v>0</v>
      </c>
      <c r="X215" s="4">
        <v>1</v>
      </c>
      <c r="Y215" s="4">
        <v>0</v>
      </c>
      <c r="Z215" s="4"/>
      <c r="AA215" s="4"/>
      <c r="AB215" s="4"/>
    </row>
    <row r="216" spans="1:28">
      <c r="A216" s="4">
        <v>50</v>
      </c>
      <c r="B216" s="4">
        <v>0</v>
      </c>
      <c r="C216" s="4">
        <v>0</v>
      </c>
      <c r="D216" s="4">
        <v>1</v>
      </c>
      <c r="E216" s="4">
        <v>233</v>
      </c>
      <c r="F216" s="4">
        <f>ROUND(Source!BD191,O216)</f>
        <v>0</v>
      </c>
      <c r="G216" s="4" t="s">
        <v>301</v>
      </c>
      <c r="H216" s="4" t="s">
        <v>302</v>
      </c>
      <c r="I216" s="4"/>
      <c r="J216" s="4"/>
      <c r="K216" s="4">
        <v>233</v>
      </c>
      <c r="L216" s="4">
        <v>24</v>
      </c>
      <c r="M216" s="4">
        <v>3</v>
      </c>
      <c r="N216" s="4" t="s">
        <v>3</v>
      </c>
      <c r="O216" s="4">
        <v>2</v>
      </c>
      <c r="P216" s="4"/>
      <c r="Q216" s="4"/>
      <c r="R216" s="4"/>
      <c r="S216" s="4"/>
      <c r="T216" s="4"/>
      <c r="U216" s="4"/>
      <c r="V216" s="4"/>
      <c r="W216" s="4">
        <v>0</v>
      </c>
      <c r="X216" s="4">
        <v>1</v>
      </c>
      <c r="Y216" s="4">
        <v>0</v>
      </c>
      <c r="Z216" s="4"/>
      <c r="AA216" s="4"/>
      <c r="AB216" s="4"/>
    </row>
    <row r="217" spans="1:28">
      <c r="A217" s="4">
        <v>50</v>
      </c>
      <c r="B217" s="4">
        <v>0</v>
      </c>
      <c r="C217" s="4">
        <v>0</v>
      </c>
      <c r="D217" s="4">
        <v>1</v>
      </c>
      <c r="E217" s="4">
        <v>210</v>
      </c>
      <c r="F217" s="4">
        <f>ROUND(Source!X191,O217)</f>
        <v>142780.07</v>
      </c>
      <c r="G217" s="4" t="s">
        <v>303</v>
      </c>
      <c r="H217" s="4" t="s">
        <v>304</v>
      </c>
      <c r="I217" s="4"/>
      <c r="J217" s="4"/>
      <c r="K217" s="4">
        <v>210</v>
      </c>
      <c r="L217" s="4">
        <v>25</v>
      </c>
      <c r="M217" s="4">
        <v>3</v>
      </c>
      <c r="N217" s="4" t="s">
        <v>3</v>
      </c>
      <c r="O217" s="4">
        <v>2</v>
      </c>
      <c r="P217" s="4"/>
      <c r="Q217" s="4"/>
      <c r="R217" s="4"/>
      <c r="S217" s="4"/>
      <c r="T217" s="4"/>
      <c r="U217" s="4"/>
      <c r="V217" s="4"/>
      <c r="W217" s="4">
        <v>142780.07</v>
      </c>
      <c r="X217" s="4">
        <v>1</v>
      </c>
      <c r="Y217" s="4">
        <v>142780.07</v>
      </c>
      <c r="Z217" s="4"/>
      <c r="AA217" s="4"/>
      <c r="AB217" s="4"/>
    </row>
    <row r="218" spans="1:28">
      <c r="A218" s="4">
        <v>50</v>
      </c>
      <c r="B218" s="4">
        <v>0</v>
      </c>
      <c r="C218" s="4">
        <v>0</v>
      </c>
      <c r="D218" s="4">
        <v>1</v>
      </c>
      <c r="E218" s="4">
        <v>211</v>
      </c>
      <c r="F218" s="4">
        <f>ROUND(Source!Y191,O218)</f>
        <v>75147.48</v>
      </c>
      <c r="G218" s="4" t="s">
        <v>305</v>
      </c>
      <c r="H218" s="4" t="s">
        <v>306</v>
      </c>
      <c r="I218" s="4"/>
      <c r="J218" s="4"/>
      <c r="K218" s="4">
        <v>211</v>
      </c>
      <c r="L218" s="4">
        <v>26</v>
      </c>
      <c r="M218" s="4">
        <v>3</v>
      </c>
      <c r="N218" s="4" t="s">
        <v>3</v>
      </c>
      <c r="O218" s="4">
        <v>2</v>
      </c>
      <c r="P218" s="4"/>
      <c r="Q218" s="4"/>
      <c r="R218" s="4"/>
      <c r="S218" s="4"/>
      <c r="T218" s="4"/>
      <c r="U218" s="4"/>
      <c r="V218" s="4"/>
      <c r="W218" s="4">
        <v>75147.48</v>
      </c>
      <c r="X218" s="4">
        <v>1</v>
      </c>
      <c r="Y218" s="4">
        <v>75147.48</v>
      </c>
      <c r="Z218" s="4"/>
      <c r="AA218" s="4"/>
      <c r="AB218" s="4"/>
    </row>
    <row r="219" spans="1:28">
      <c r="A219" s="4">
        <v>50</v>
      </c>
      <c r="B219" s="4">
        <v>0</v>
      </c>
      <c r="C219" s="4">
        <v>0</v>
      </c>
      <c r="D219" s="4">
        <v>1</v>
      </c>
      <c r="E219" s="4">
        <v>224</v>
      </c>
      <c r="F219" s="4">
        <f>ROUND(Source!AR191,O219)</f>
        <v>801823.53</v>
      </c>
      <c r="G219" s="4" t="s">
        <v>307</v>
      </c>
      <c r="H219" s="4" t="s">
        <v>308</v>
      </c>
      <c r="I219" s="4"/>
      <c r="J219" s="4"/>
      <c r="K219" s="4">
        <v>224</v>
      </c>
      <c r="L219" s="4">
        <v>27</v>
      </c>
      <c r="M219" s="4">
        <v>3</v>
      </c>
      <c r="N219" s="4" t="s">
        <v>3</v>
      </c>
      <c r="O219" s="4">
        <v>2</v>
      </c>
      <c r="P219" s="4"/>
      <c r="Q219" s="4"/>
      <c r="R219" s="4"/>
      <c r="S219" s="4"/>
      <c r="T219" s="4"/>
      <c r="U219" s="4"/>
      <c r="V219" s="4"/>
      <c r="W219" s="4">
        <v>801823.53</v>
      </c>
      <c r="X219" s="4">
        <v>1</v>
      </c>
      <c r="Y219" s="4">
        <v>801823.53</v>
      </c>
      <c r="Z219" s="4"/>
      <c r="AA219" s="4"/>
      <c r="AB219" s="4"/>
    </row>
    <row r="220" spans="1:28">
      <c r="A220" s="4">
        <v>50</v>
      </c>
      <c r="B220" s="4">
        <v>1</v>
      </c>
      <c r="C220" s="4">
        <v>0</v>
      </c>
      <c r="D220" s="4">
        <v>2</v>
      </c>
      <c r="E220" s="4">
        <v>0</v>
      </c>
      <c r="F220" s="4">
        <f>ROUND(F206,O220)</f>
        <v>149808.07999999999</v>
      </c>
      <c r="G220" s="4" t="s">
        <v>323</v>
      </c>
      <c r="H220" s="4" t="s">
        <v>281</v>
      </c>
      <c r="I220" s="4"/>
      <c r="J220" s="4"/>
      <c r="K220" s="4">
        <v>212</v>
      </c>
      <c r="L220" s="4">
        <v>28</v>
      </c>
      <c r="M220" s="4">
        <v>0</v>
      </c>
      <c r="N220" s="4" t="s">
        <v>3</v>
      </c>
      <c r="O220" s="4">
        <v>2</v>
      </c>
      <c r="P220" s="4"/>
      <c r="Q220" s="4"/>
      <c r="R220" s="4"/>
      <c r="S220" s="4"/>
      <c r="T220" s="4"/>
      <c r="U220" s="4"/>
      <c r="V220" s="4"/>
      <c r="W220" s="4">
        <v>149808.07999999999</v>
      </c>
      <c r="X220" s="4">
        <v>1</v>
      </c>
      <c r="Y220" s="4">
        <v>149808.07999999999</v>
      </c>
      <c r="Z220" s="4"/>
      <c r="AA220" s="4"/>
      <c r="AB220" s="4"/>
    </row>
    <row r="221" spans="1:28">
      <c r="A221" s="4">
        <v>50</v>
      </c>
      <c r="B221" s="4">
        <v>1</v>
      </c>
      <c r="C221" s="4">
        <v>0</v>
      </c>
      <c r="D221" s="4">
        <v>2</v>
      </c>
      <c r="E221" s="4">
        <v>0</v>
      </c>
      <c r="F221" s="4">
        <f>ROUND(F203,O221)</f>
        <v>2974.35</v>
      </c>
      <c r="G221" s="4" t="s">
        <v>324</v>
      </c>
      <c r="H221" s="4" t="s">
        <v>325</v>
      </c>
      <c r="I221" s="4"/>
      <c r="J221" s="4"/>
      <c r="K221" s="4">
        <v>212</v>
      </c>
      <c r="L221" s="4">
        <v>29</v>
      </c>
      <c r="M221" s="4">
        <v>0</v>
      </c>
      <c r="N221" s="4" t="s">
        <v>3</v>
      </c>
      <c r="O221" s="4">
        <v>2</v>
      </c>
      <c r="P221" s="4"/>
      <c r="Q221" s="4"/>
      <c r="R221" s="4"/>
      <c r="S221" s="4"/>
      <c r="T221" s="4"/>
      <c r="U221" s="4"/>
      <c r="V221" s="4"/>
      <c r="W221" s="4">
        <v>2974.35</v>
      </c>
      <c r="X221" s="4">
        <v>1</v>
      </c>
      <c r="Y221" s="4">
        <v>2974.35</v>
      </c>
      <c r="Z221" s="4"/>
      <c r="AA221" s="4"/>
      <c r="AB221" s="4"/>
    </row>
    <row r="222" spans="1:28">
      <c r="A222" s="4">
        <v>50</v>
      </c>
      <c r="B222" s="4">
        <v>1</v>
      </c>
      <c r="C222" s="4">
        <v>0</v>
      </c>
      <c r="D222" s="4">
        <v>2</v>
      </c>
      <c r="E222" s="4">
        <v>0</v>
      </c>
      <c r="F222" s="4">
        <f>ROUND(F194,O222)</f>
        <v>431113.55</v>
      </c>
      <c r="G222" s="4" t="s">
        <v>326</v>
      </c>
      <c r="H222" s="4" t="s">
        <v>327</v>
      </c>
      <c r="I222" s="4"/>
      <c r="J222" s="4"/>
      <c r="K222" s="4">
        <v>212</v>
      </c>
      <c r="L222" s="4">
        <v>30</v>
      </c>
      <c r="M222" s="4">
        <v>0</v>
      </c>
      <c r="N222" s="4" t="s">
        <v>3</v>
      </c>
      <c r="O222" s="4">
        <v>2</v>
      </c>
      <c r="P222" s="4"/>
      <c r="Q222" s="4"/>
      <c r="R222" s="4"/>
      <c r="S222" s="4"/>
      <c r="T222" s="4"/>
      <c r="U222" s="4"/>
      <c r="V222" s="4"/>
      <c r="W222" s="4">
        <v>431113.55</v>
      </c>
      <c r="X222" s="4">
        <v>1</v>
      </c>
      <c r="Y222" s="4">
        <v>431113.55</v>
      </c>
      <c r="Z222" s="4"/>
      <c r="AA222" s="4"/>
      <c r="AB222" s="4"/>
    </row>
    <row r="223" spans="1:28">
      <c r="A223" s="4">
        <v>50</v>
      </c>
      <c r="B223" s="4">
        <v>1</v>
      </c>
      <c r="C223" s="4">
        <v>0</v>
      </c>
      <c r="D223" s="4">
        <v>2</v>
      </c>
      <c r="E223" s="4">
        <v>0</v>
      </c>
      <c r="F223" s="4">
        <f>ROUND(F217,O223)</f>
        <v>142780.07</v>
      </c>
      <c r="G223" s="4" t="s">
        <v>328</v>
      </c>
      <c r="H223" s="4" t="s">
        <v>303</v>
      </c>
      <c r="I223" s="4"/>
      <c r="J223" s="4"/>
      <c r="K223" s="4">
        <v>212</v>
      </c>
      <c r="L223" s="4">
        <v>31</v>
      </c>
      <c r="M223" s="4">
        <v>0</v>
      </c>
      <c r="N223" s="4" t="s">
        <v>3</v>
      </c>
      <c r="O223" s="4">
        <v>2</v>
      </c>
      <c r="P223" s="4"/>
      <c r="Q223" s="4"/>
      <c r="R223" s="4"/>
      <c r="S223" s="4"/>
      <c r="T223" s="4"/>
      <c r="U223" s="4"/>
      <c r="V223" s="4"/>
      <c r="W223" s="4">
        <v>142780.07</v>
      </c>
      <c r="X223" s="4">
        <v>1</v>
      </c>
      <c r="Y223" s="4">
        <v>142780.07</v>
      </c>
      <c r="Z223" s="4"/>
      <c r="AA223" s="4"/>
      <c r="AB223" s="4"/>
    </row>
    <row r="224" spans="1:28">
      <c r="A224" s="4">
        <v>50</v>
      </c>
      <c r="B224" s="4">
        <v>1</v>
      </c>
      <c r="C224" s="4">
        <v>0</v>
      </c>
      <c r="D224" s="4">
        <v>2</v>
      </c>
      <c r="E224" s="4">
        <v>0</v>
      </c>
      <c r="F224" s="4">
        <f>ROUND(F218,O224)</f>
        <v>75147.48</v>
      </c>
      <c r="G224" s="4" t="s">
        <v>329</v>
      </c>
      <c r="H224" s="4" t="s">
        <v>330</v>
      </c>
      <c r="I224" s="4"/>
      <c r="J224" s="4"/>
      <c r="K224" s="4">
        <v>212</v>
      </c>
      <c r="L224" s="4">
        <v>32</v>
      </c>
      <c r="M224" s="4">
        <v>0</v>
      </c>
      <c r="N224" s="4" t="s">
        <v>3</v>
      </c>
      <c r="O224" s="4">
        <v>2</v>
      </c>
      <c r="P224" s="4"/>
      <c r="Q224" s="4"/>
      <c r="R224" s="4"/>
      <c r="S224" s="4"/>
      <c r="T224" s="4"/>
      <c r="U224" s="4"/>
      <c r="V224" s="4"/>
      <c r="W224" s="4">
        <v>75147.48</v>
      </c>
      <c r="X224" s="4">
        <v>1</v>
      </c>
      <c r="Y224" s="4">
        <v>75147.48</v>
      </c>
      <c r="Z224" s="4"/>
      <c r="AA224" s="4"/>
      <c r="AB224" s="4"/>
    </row>
    <row r="225" spans="1:28">
      <c r="A225" s="4">
        <v>50</v>
      </c>
      <c r="B225" s="4">
        <v>1</v>
      </c>
      <c r="C225" s="4">
        <v>0</v>
      </c>
      <c r="D225" s="4">
        <v>2</v>
      </c>
      <c r="E225" s="4">
        <v>0</v>
      </c>
      <c r="F225" s="4">
        <f>ROUND(F220+F221+F222+F223+F224,O225)</f>
        <v>801823.53</v>
      </c>
      <c r="G225" s="4" t="s">
        <v>331</v>
      </c>
      <c r="H225" s="4" t="s">
        <v>307</v>
      </c>
      <c r="I225" s="4"/>
      <c r="J225" s="4"/>
      <c r="K225" s="4">
        <v>212</v>
      </c>
      <c r="L225" s="4">
        <v>33</v>
      </c>
      <c r="M225" s="4">
        <v>0</v>
      </c>
      <c r="N225" s="4" t="s">
        <v>3</v>
      </c>
      <c r="O225" s="4">
        <v>2</v>
      </c>
      <c r="P225" s="4"/>
      <c r="Q225" s="4"/>
      <c r="R225" s="4"/>
      <c r="S225" s="4"/>
      <c r="T225" s="4"/>
      <c r="U225" s="4"/>
      <c r="V225" s="4"/>
      <c r="W225" s="4">
        <v>801823.53</v>
      </c>
      <c r="X225" s="4">
        <v>1</v>
      </c>
      <c r="Y225" s="4">
        <v>801823.53</v>
      </c>
      <c r="Z225" s="4"/>
      <c r="AA225" s="4"/>
      <c r="AB225" s="4"/>
    </row>
    <row r="226" spans="1:28">
      <c r="A226" s="4">
        <v>50</v>
      </c>
      <c r="B226" s="4">
        <v>1</v>
      </c>
      <c r="C226" s="4">
        <v>0</v>
      </c>
      <c r="D226" s="4">
        <v>2</v>
      </c>
      <c r="E226" s="4">
        <v>0</v>
      </c>
      <c r="F226" s="4">
        <f>ROUND(F225*0.2,O226)</f>
        <v>160364.71</v>
      </c>
      <c r="G226" s="4" t="s">
        <v>332</v>
      </c>
      <c r="H226" s="4" t="s">
        <v>333</v>
      </c>
      <c r="I226" s="4"/>
      <c r="J226" s="4"/>
      <c r="K226" s="4">
        <v>212</v>
      </c>
      <c r="L226" s="4">
        <v>34</v>
      </c>
      <c r="M226" s="4">
        <v>0</v>
      </c>
      <c r="N226" s="4" t="s">
        <v>3</v>
      </c>
      <c r="O226" s="4">
        <v>2</v>
      </c>
      <c r="P226" s="4"/>
      <c r="Q226" s="4"/>
      <c r="R226" s="4"/>
      <c r="S226" s="4"/>
      <c r="T226" s="4"/>
      <c r="U226" s="4"/>
      <c r="V226" s="4"/>
      <c r="W226" s="4">
        <v>160364.71</v>
      </c>
      <c r="X226" s="4">
        <v>1</v>
      </c>
      <c r="Y226" s="4">
        <v>160364.71</v>
      </c>
      <c r="Z226" s="4"/>
      <c r="AA226" s="4"/>
      <c r="AB226" s="4"/>
    </row>
    <row r="227" spans="1:28">
      <c r="A227" s="4">
        <v>50</v>
      </c>
      <c r="B227" s="4">
        <v>1</v>
      </c>
      <c r="C227" s="4">
        <v>0</v>
      </c>
      <c r="D227" s="4">
        <v>2</v>
      </c>
      <c r="E227" s="4">
        <v>213</v>
      </c>
      <c r="F227" s="4">
        <f>ROUND(F225+F226,O227)</f>
        <v>962188.24</v>
      </c>
      <c r="G227" s="4" t="s">
        <v>334</v>
      </c>
      <c r="H227" s="4" t="s">
        <v>335</v>
      </c>
      <c r="I227" s="4"/>
      <c r="J227" s="4"/>
      <c r="K227" s="4">
        <v>212</v>
      </c>
      <c r="L227" s="4">
        <v>35</v>
      </c>
      <c r="M227" s="4">
        <v>0</v>
      </c>
      <c r="N227" s="4" t="s">
        <v>3</v>
      </c>
      <c r="O227" s="4">
        <v>2</v>
      </c>
      <c r="P227" s="4"/>
      <c r="Q227" s="4"/>
      <c r="R227" s="4"/>
      <c r="S227" s="4"/>
      <c r="T227" s="4"/>
      <c r="U227" s="4"/>
      <c r="V227" s="4"/>
      <c r="W227" s="4">
        <v>962188.24</v>
      </c>
      <c r="X227" s="4">
        <v>1</v>
      </c>
      <c r="Y227" s="4">
        <v>962188.24</v>
      </c>
      <c r="Z227" s="4"/>
      <c r="AA227" s="4"/>
      <c r="AB227" s="4"/>
    </row>
    <row r="229" spans="1:28">
      <c r="A229">
        <v>71</v>
      </c>
      <c r="B229">
        <v>1</v>
      </c>
      <c r="D229">
        <v>200002</v>
      </c>
      <c r="E229">
        <v>43005924</v>
      </c>
      <c r="F229" t="s">
        <v>336</v>
      </c>
      <c r="G229" t="s">
        <v>337</v>
      </c>
      <c r="H229">
        <v>80</v>
      </c>
      <c r="I229">
        <v>20</v>
      </c>
    </row>
    <row r="232" spans="1:28">
      <c r="A232">
        <v>70</v>
      </c>
      <c r="B232">
        <v>1</v>
      </c>
      <c r="D232">
        <v>1</v>
      </c>
      <c r="E232" t="s">
        <v>338</v>
      </c>
      <c r="F232" t="s">
        <v>339</v>
      </c>
      <c r="G232">
        <v>1</v>
      </c>
      <c r="H232">
        <v>0</v>
      </c>
      <c r="I232" t="s">
        <v>3</v>
      </c>
      <c r="J232">
        <v>1</v>
      </c>
      <c r="K232">
        <v>0</v>
      </c>
      <c r="L232" t="s">
        <v>3</v>
      </c>
      <c r="M232" t="s">
        <v>3</v>
      </c>
      <c r="N232">
        <v>0</v>
      </c>
      <c r="P232" t="s">
        <v>340</v>
      </c>
    </row>
    <row r="233" spans="1:28">
      <c r="A233">
        <v>70</v>
      </c>
      <c r="B233">
        <v>1</v>
      </c>
      <c r="D233">
        <v>2</v>
      </c>
      <c r="E233" t="s">
        <v>341</v>
      </c>
      <c r="F233" t="s">
        <v>342</v>
      </c>
      <c r="G233">
        <v>0</v>
      </c>
      <c r="H233">
        <v>0</v>
      </c>
      <c r="I233" t="s">
        <v>3</v>
      </c>
      <c r="J233">
        <v>1</v>
      </c>
      <c r="K233">
        <v>0</v>
      </c>
      <c r="L233" t="s">
        <v>3</v>
      </c>
      <c r="M233" t="s">
        <v>3</v>
      </c>
      <c r="N233">
        <v>0</v>
      </c>
      <c r="P233" t="s">
        <v>343</v>
      </c>
    </row>
    <row r="234" spans="1:28">
      <c r="A234">
        <v>70</v>
      </c>
      <c r="B234">
        <v>1</v>
      </c>
      <c r="D234">
        <v>3</v>
      </c>
      <c r="E234" t="s">
        <v>344</v>
      </c>
      <c r="F234" t="s">
        <v>345</v>
      </c>
      <c r="G234">
        <v>0</v>
      </c>
      <c r="H234">
        <v>0</v>
      </c>
      <c r="I234" t="s">
        <v>3</v>
      </c>
      <c r="J234">
        <v>1</v>
      </c>
      <c r="K234">
        <v>0</v>
      </c>
      <c r="L234" t="s">
        <v>3</v>
      </c>
      <c r="M234" t="s">
        <v>3</v>
      </c>
      <c r="N234">
        <v>0</v>
      </c>
      <c r="P234" t="s">
        <v>346</v>
      </c>
    </row>
    <row r="235" spans="1:28">
      <c r="A235">
        <v>70</v>
      </c>
      <c r="B235">
        <v>1</v>
      </c>
      <c r="D235">
        <v>4</v>
      </c>
      <c r="E235" t="s">
        <v>347</v>
      </c>
      <c r="F235" t="s">
        <v>348</v>
      </c>
      <c r="G235">
        <v>1</v>
      </c>
      <c r="H235">
        <v>0</v>
      </c>
      <c r="I235" t="s">
        <v>3</v>
      </c>
      <c r="J235">
        <v>2</v>
      </c>
      <c r="K235">
        <v>0</v>
      </c>
      <c r="L235" t="s">
        <v>3</v>
      </c>
      <c r="M235" t="s">
        <v>3</v>
      </c>
      <c r="N235">
        <v>0</v>
      </c>
      <c r="P235" t="s">
        <v>3</v>
      </c>
    </row>
    <row r="236" spans="1:28">
      <c r="A236">
        <v>70</v>
      </c>
      <c r="B236">
        <v>1</v>
      </c>
      <c r="D236">
        <v>5</v>
      </c>
      <c r="E236" t="s">
        <v>349</v>
      </c>
      <c r="F236" t="s">
        <v>350</v>
      </c>
      <c r="G236">
        <v>0</v>
      </c>
      <c r="H236">
        <v>0</v>
      </c>
      <c r="I236" t="s">
        <v>3</v>
      </c>
      <c r="J236">
        <v>2</v>
      </c>
      <c r="K236">
        <v>0</v>
      </c>
      <c r="L236" t="s">
        <v>3</v>
      </c>
      <c r="M236" t="s">
        <v>3</v>
      </c>
      <c r="N236">
        <v>0</v>
      </c>
      <c r="P236" t="s">
        <v>3</v>
      </c>
    </row>
    <row r="237" spans="1:28">
      <c r="A237">
        <v>70</v>
      </c>
      <c r="B237">
        <v>1</v>
      </c>
      <c r="D237">
        <v>6</v>
      </c>
      <c r="E237" t="s">
        <v>351</v>
      </c>
      <c r="F237" t="s">
        <v>352</v>
      </c>
      <c r="G237">
        <v>0</v>
      </c>
      <c r="H237">
        <v>0</v>
      </c>
      <c r="I237" t="s">
        <v>3</v>
      </c>
      <c r="J237">
        <v>2</v>
      </c>
      <c r="K237">
        <v>0</v>
      </c>
      <c r="L237" t="s">
        <v>3</v>
      </c>
      <c r="M237" t="s">
        <v>3</v>
      </c>
      <c r="N237">
        <v>0</v>
      </c>
      <c r="P237" t="s">
        <v>3</v>
      </c>
    </row>
    <row r="238" spans="1:28">
      <c r="A238">
        <v>70</v>
      </c>
      <c r="B238">
        <v>1</v>
      </c>
      <c r="D238">
        <v>7</v>
      </c>
      <c r="E238" t="s">
        <v>353</v>
      </c>
      <c r="F238" t="s">
        <v>354</v>
      </c>
      <c r="G238">
        <v>0</v>
      </c>
      <c r="H238">
        <v>0</v>
      </c>
      <c r="I238" t="s">
        <v>355</v>
      </c>
      <c r="J238">
        <v>0</v>
      </c>
      <c r="K238">
        <v>0</v>
      </c>
      <c r="L238" t="s">
        <v>3</v>
      </c>
      <c r="M238" t="s">
        <v>3</v>
      </c>
      <c r="N238">
        <v>0</v>
      </c>
      <c r="P238" t="s">
        <v>356</v>
      </c>
    </row>
    <row r="239" spans="1:28">
      <c r="A239">
        <v>70</v>
      </c>
      <c r="B239">
        <v>1</v>
      </c>
      <c r="D239">
        <v>8</v>
      </c>
      <c r="E239" t="s">
        <v>357</v>
      </c>
      <c r="F239" t="s">
        <v>358</v>
      </c>
      <c r="G239">
        <v>0</v>
      </c>
      <c r="H239">
        <v>0</v>
      </c>
      <c r="I239" t="s">
        <v>359</v>
      </c>
      <c r="J239">
        <v>0</v>
      </c>
      <c r="K239">
        <v>0</v>
      </c>
      <c r="L239" t="s">
        <v>3</v>
      </c>
      <c r="M239" t="s">
        <v>3</v>
      </c>
      <c r="N239">
        <v>0</v>
      </c>
      <c r="P239" t="s">
        <v>357</v>
      </c>
    </row>
    <row r="240" spans="1:28">
      <c r="A240">
        <v>70</v>
      </c>
      <c r="B240">
        <v>1</v>
      </c>
      <c r="D240">
        <v>9</v>
      </c>
      <c r="E240" t="s">
        <v>360</v>
      </c>
      <c r="F240" t="s">
        <v>361</v>
      </c>
      <c r="G240">
        <v>0</v>
      </c>
      <c r="H240">
        <v>0</v>
      </c>
      <c r="I240" t="s">
        <v>362</v>
      </c>
      <c r="J240">
        <v>0</v>
      </c>
      <c r="K240">
        <v>0</v>
      </c>
      <c r="L240" t="s">
        <v>3</v>
      </c>
      <c r="M240" t="s">
        <v>3</v>
      </c>
      <c r="N240">
        <v>0</v>
      </c>
      <c r="P240" t="s">
        <v>363</v>
      </c>
    </row>
    <row r="241" spans="1:40">
      <c r="A241">
        <v>70</v>
      </c>
      <c r="B241">
        <v>1</v>
      </c>
      <c r="D241">
        <v>10</v>
      </c>
      <c r="E241" t="s">
        <v>364</v>
      </c>
      <c r="F241" t="s">
        <v>365</v>
      </c>
      <c r="G241">
        <v>0</v>
      </c>
      <c r="H241">
        <v>0</v>
      </c>
      <c r="I241" t="s">
        <v>366</v>
      </c>
      <c r="J241">
        <v>0</v>
      </c>
      <c r="K241">
        <v>0</v>
      </c>
      <c r="L241" t="s">
        <v>3</v>
      </c>
      <c r="M241" t="s">
        <v>3</v>
      </c>
      <c r="N241">
        <v>0</v>
      </c>
      <c r="P241" t="s">
        <v>367</v>
      </c>
    </row>
    <row r="242" spans="1:40">
      <c r="A242">
        <v>70</v>
      </c>
      <c r="B242">
        <v>1</v>
      </c>
      <c r="D242">
        <v>11</v>
      </c>
      <c r="E242" t="s">
        <v>368</v>
      </c>
      <c r="F242" t="s">
        <v>369</v>
      </c>
      <c r="G242">
        <v>0</v>
      </c>
      <c r="H242">
        <v>0</v>
      </c>
      <c r="I242" t="s">
        <v>370</v>
      </c>
      <c r="J242">
        <v>0</v>
      </c>
      <c r="K242">
        <v>0</v>
      </c>
      <c r="L242" t="s">
        <v>3</v>
      </c>
      <c r="M242" t="s">
        <v>3</v>
      </c>
      <c r="N242">
        <v>0</v>
      </c>
      <c r="P242" t="s">
        <v>371</v>
      </c>
    </row>
    <row r="243" spans="1:40">
      <c r="A243">
        <v>70</v>
      </c>
      <c r="B243">
        <v>1</v>
      </c>
      <c r="D243">
        <v>12</v>
      </c>
      <c r="E243" t="s">
        <v>372</v>
      </c>
      <c r="F243" t="s">
        <v>373</v>
      </c>
      <c r="G243">
        <v>0</v>
      </c>
      <c r="H243">
        <v>0</v>
      </c>
      <c r="I243" t="s">
        <v>3</v>
      </c>
      <c r="J243">
        <v>0</v>
      </c>
      <c r="K243">
        <v>0</v>
      </c>
      <c r="L243" t="s">
        <v>3</v>
      </c>
      <c r="M243" t="s">
        <v>3</v>
      </c>
      <c r="N243">
        <v>0</v>
      </c>
      <c r="P243" t="s">
        <v>374</v>
      </c>
    </row>
    <row r="244" spans="1:40">
      <c r="A244">
        <v>70</v>
      </c>
      <c r="B244">
        <v>1</v>
      </c>
      <c r="D244">
        <v>1</v>
      </c>
      <c r="E244" t="s">
        <v>375</v>
      </c>
      <c r="F244" t="s">
        <v>376</v>
      </c>
      <c r="G244">
        <v>0.9</v>
      </c>
      <c r="H244">
        <v>1</v>
      </c>
      <c r="I244" t="s">
        <v>377</v>
      </c>
      <c r="J244">
        <v>0</v>
      </c>
      <c r="K244">
        <v>0</v>
      </c>
      <c r="L244" t="s">
        <v>3</v>
      </c>
      <c r="M244" t="s">
        <v>3</v>
      </c>
      <c r="N244">
        <v>0</v>
      </c>
      <c r="P244" t="s">
        <v>378</v>
      </c>
    </row>
    <row r="245" spans="1:40">
      <c r="A245">
        <v>70</v>
      </c>
      <c r="B245">
        <v>1</v>
      </c>
      <c r="D245">
        <v>2</v>
      </c>
      <c r="E245" t="s">
        <v>379</v>
      </c>
      <c r="F245" t="s">
        <v>380</v>
      </c>
      <c r="G245">
        <v>0.85</v>
      </c>
      <c r="H245">
        <v>1</v>
      </c>
      <c r="I245" t="s">
        <v>381</v>
      </c>
      <c r="J245">
        <v>0</v>
      </c>
      <c r="K245">
        <v>0</v>
      </c>
      <c r="L245" t="s">
        <v>3</v>
      </c>
      <c r="M245" t="s">
        <v>3</v>
      </c>
      <c r="N245">
        <v>0</v>
      </c>
      <c r="P245" t="s">
        <v>382</v>
      </c>
    </row>
    <row r="246" spans="1:40">
      <c r="A246">
        <v>70</v>
      </c>
      <c r="B246">
        <v>1</v>
      </c>
      <c r="D246">
        <v>3</v>
      </c>
      <c r="E246" t="s">
        <v>383</v>
      </c>
      <c r="F246" t="s">
        <v>384</v>
      </c>
      <c r="G246">
        <v>1.03</v>
      </c>
      <c r="H246">
        <v>0</v>
      </c>
      <c r="I246" t="s">
        <v>3</v>
      </c>
      <c r="J246">
        <v>0</v>
      </c>
      <c r="K246">
        <v>0</v>
      </c>
      <c r="L246" t="s">
        <v>3</v>
      </c>
      <c r="M246" t="s">
        <v>3</v>
      </c>
      <c r="N246">
        <v>0</v>
      </c>
      <c r="P246" t="s">
        <v>385</v>
      </c>
    </row>
    <row r="247" spans="1:40">
      <c r="A247">
        <v>70</v>
      </c>
      <c r="B247">
        <v>1</v>
      </c>
      <c r="D247">
        <v>4</v>
      </c>
      <c r="E247" t="s">
        <v>386</v>
      </c>
      <c r="F247" t="s">
        <v>387</v>
      </c>
      <c r="G247">
        <v>1.0900000000000001</v>
      </c>
      <c r="H247">
        <v>0</v>
      </c>
      <c r="I247" t="s">
        <v>3</v>
      </c>
      <c r="J247">
        <v>0</v>
      </c>
      <c r="K247">
        <v>0</v>
      </c>
      <c r="L247" t="s">
        <v>3</v>
      </c>
      <c r="M247" t="s">
        <v>3</v>
      </c>
      <c r="N247">
        <v>0</v>
      </c>
      <c r="P247" t="s">
        <v>388</v>
      </c>
    </row>
    <row r="248" spans="1:40">
      <c r="A248">
        <v>70</v>
      </c>
      <c r="B248">
        <v>1</v>
      </c>
      <c r="D248">
        <v>5</v>
      </c>
      <c r="E248" t="s">
        <v>389</v>
      </c>
      <c r="F248" t="s">
        <v>390</v>
      </c>
      <c r="G248">
        <v>7</v>
      </c>
      <c r="H248">
        <v>0</v>
      </c>
      <c r="I248" t="s">
        <v>3</v>
      </c>
      <c r="J248">
        <v>0</v>
      </c>
      <c r="K248">
        <v>0</v>
      </c>
      <c r="L248" t="s">
        <v>3</v>
      </c>
      <c r="M248" t="s">
        <v>3</v>
      </c>
      <c r="N248">
        <v>0</v>
      </c>
      <c r="P248" t="s">
        <v>3</v>
      </c>
    </row>
    <row r="249" spans="1:40">
      <c r="A249">
        <v>70</v>
      </c>
      <c r="B249">
        <v>1</v>
      </c>
      <c r="D249">
        <v>6</v>
      </c>
      <c r="E249" t="s">
        <v>391</v>
      </c>
      <c r="F249" t="s">
        <v>3</v>
      </c>
      <c r="G249">
        <v>2</v>
      </c>
      <c r="H249">
        <v>0</v>
      </c>
      <c r="I249" t="s">
        <v>3</v>
      </c>
      <c r="J249">
        <v>0</v>
      </c>
      <c r="K249">
        <v>0</v>
      </c>
      <c r="L249" t="s">
        <v>3</v>
      </c>
      <c r="M249" t="s">
        <v>3</v>
      </c>
      <c r="N249">
        <v>0</v>
      </c>
      <c r="P249" t="s">
        <v>3</v>
      </c>
    </row>
    <row r="251" spans="1:40">
      <c r="A251">
        <v>-1</v>
      </c>
    </row>
    <row r="253" spans="1:40">
      <c r="A253" s="3">
        <v>75</v>
      </c>
      <c r="B253" s="3" t="s">
        <v>392</v>
      </c>
      <c r="C253" s="3">
        <v>2022</v>
      </c>
      <c r="D253" s="3">
        <v>0</v>
      </c>
      <c r="E253" s="3">
        <v>6</v>
      </c>
      <c r="F253" s="3"/>
      <c r="G253" s="3">
        <v>0</v>
      </c>
      <c r="H253" s="3">
        <v>1</v>
      </c>
      <c r="I253" s="3">
        <v>0</v>
      </c>
      <c r="J253" s="3">
        <v>1</v>
      </c>
      <c r="K253" s="3">
        <v>0</v>
      </c>
      <c r="L253" s="3">
        <v>0</v>
      </c>
      <c r="M253" s="3">
        <v>0</v>
      </c>
      <c r="N253" s="3">
        <v>43077426</v>
      </c>
      <c r="O253" s="3">
        <v>1</v>
      </c>
    </row>
    <row r="254" spans="1:40">
      <c r="A254" s="5">
        <v>1</v>
      </c>
      <c r="B254" s="5" t="s">
        <v>393</v>
      </c>
      <c r="C254" s="5" t="s">
        <v>394</v>
      </c>
      <c r="D254" s="5">
        <v>2022</v>
      </c>
      <c r="E254" s="5">
        <v>6</v>
      </c>
      <c r="F254" s="5">
        <v>1</v>
      </c>
      <c r="G254" s="5">
        <v>1</v>
      </c>
      <c r="H254" s="5">
        <v>0</v>
      </c>
      <c r="I254" s="5">
        <v>2</v>
      </c>
      <c r="J254" s="5">
        <v>1</v>
      </c>
      <c r="K254" s="5">
        <v>1</v>
      </c>
      <c r="L254" s="5">
        <v>1</v>
      </c>
      <c r="M254" s="5">
        <v>1</v>
      </c>
      <c r="N254" s="5">
        <v>1</v>
      </c>
      <c r="O254" s="5">
        <v>1</v>
      </c>
      <c r="P254" s="5">
        <v>1</v>
      </c>
      <c r="Q254" s="5">
        <v>1</v>
      </c>
      <c r="R254" s="5" t="s">
        <v>3</v>
      </c>
      <c r="S254" s="5" t="s">
        <v>3</v>
      </c>
      <c r="T254" s="5" t="s">
        <v>3</v>
      </c>
      <c r="U254" s="5" t="s">
        <v>3</v>
      </c>
      <c r="V254" s="5" t="s">
        <v>3</v>
      </c>
      <c r="W254" s="5" t="s">
        <v>3</v>
      </c>
      <c r="X254" s="5" t="s">
        <v>3</v>
      </c>
      <c r="Y254" s="5" t="s">
        <v>3</v>
      </c>
      <c r="Z254" s="5" t="s">
        <v>3</v>
      </c>
      <c r="AA254" s="5" t="s">
        <v>3</v>
      </c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>
        <v>43077427</v>
      </c>
    </row>
    <row r="258" spans="1:5">
      <c r="A258">
        <v>65</v>
      </c>
      <c r="C258">
        <v>1</v>
      </c>
      <c r="D258">
        <v>0</v>
      </c>
      <c r="E258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C60"/>
  <sheetViews>
    <sheetView workbookViewId="0"/>
  </sheetViews>
  <sheetFormatPr defaultColWidth="9.140625" defaultRowHeight="12.75"/>
  <cols>
    <col min="1" max="256" width="9.140625" customWidth="1"/>
  </cols>
  <sheetData>
    <row r="1" spans="1:133">
      <c r="A1">
        <v>0</v>
      </c>
      <c r="B1" t="s">
        <v>0</v>
      </c>
      <c r="D1" t="s">
        <v>395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58678</v>
      </c>
      <c r="M1">
        <v>10</v>
      </c>
      <c r="N1">
        <v>11</v>
      </c>
      <c r="O1">
        <v>5</v>
      </c>
      <c r="P1">
        <v>3</v>
      </c>
      <c r="Q1">
        <v>2</v>
      </c>
    </row>
    <row r="12" spans="1:133">
      <c r="A12" s="1">
        <v>1</v>
      </c>
      <c r="B12" s="1">
        <v>59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6</v>
      </c>
      <c r="AI12" s="1" t="s">
        <v>7</v>
      </c>
      <c r="AJ12" s="1" t="s">
        <v>8</v>
      </c>
      <c r="AK12" s="1"/>
      <c r="AL12" s="1" t="s">
        <v>9</v>
      </c>
      <c r="AM12" s="1" t="s">
        <v>10</v>
      </c>
      <c r="AN12" s="1" t="s">
        <v>11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8</v>
      </c>
      <c r="AY12" s="1" t="s">
        <v>12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13</v>
      </c>
      <c r="BI12" s="1" t="s">
        <v>14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15</v>
      </c>
      <c r="BZ12" s="1" t="s">
        <v>16</v>
      </c>
      <c r="CA12" s="1" t="s">
        <v>15</v>
      </c>
      <c r="CB12" s="1" t="s">
        <v>15</v>
      </c>
      <c r="CC12" s="1" t="s">
        <v>15</v>
      </c>
      <c r="CD12" s="1" t="s">
        <v>15</v>
      </c>
      <c r="CE12" s="1" t="s">
        <v>17</v>
      </c>
      <c r="CF12" s="1">
        <v>0</v>
      </c>
      <c r="CG12" s="1">
        <v>0</v>
      </c>
      <c r="CH12" s="1">
        <v>2105352</v>
      </c>
      <c r="CI12" s="1" t="s">
        <v>3</v>
      </c>
      <c r="CJ12" s="1" t="s">
        <v>3</v>
      </c>
      <c r="CK12" s="1">
        <v>0</v>
      </c>
      <c r="CL12" s="1"/>
      <c r="CM12" s="1"/>
      <c r="CN12" s="1"/>
      <c r="CO12" s="1"/>
      <c r="CP12" s="1"/>
      <c r="CQ12" s="1" t="s">
        <v>18</v>
      </c>
      <c r="CR12" s="1" t="s">
        <v>19</v>
      </c>
      <c r="CS12" s="1">
        <v>42130</v>
      </c>
      <c r="CT12" s="1">
        <v>246</v>
      </c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>
      <c r="A14" s="1">
        <v>22</v>
      </c>
      <c r="B14" s="1">
        <v>0</v>
      </c>
      <c r="C14" s="1">
        <v>0</v>
      </c>
      <c r="D14" s="1">
        <v>43077426</v>
      </c>
      <c r="E14" s="1">
        <v>0</v>
      </c>
      <c r="F14" s="1">
        <v>2</v>
      </c>
      <c r="G14" s="1">
        <v>1</v>
      </c>
      <c r="H14" s="1"/>
      <c r="I14" s="1"/>
      <c r="J14" s="1"/>
      <c r="K14" s="1"/>
      <c r="L14" s="1"/>
      <c r="M14" s="1"/>
      <c r="N14" s="1"/>
      <c r="O14" s="1"/>
    </row>
    <row r="16" spans="1:133">
      <c r="A16" s="6">
        <v>3</v>
      </c>
      <c r="B16" s="6">
        <v>0</v>
      </c>
      <c r="C16" s="6" t="s">
        <v>20</v>
      </c>
      <c r="D16" s="6" t="s">
        <v>8</v>
      </c>
      <c r="E16" s="7">
        <f>ROUND((Source!F178)/1000,2)</f>
        <v>427.34</v>
      </c>
      <c r="F16" s="7">
        <f>ROUND((Source!F179)/1000,2)</f>
        <v>344.62</v>
      </c>
      <c r="G16" s="7">
        <f>ROUND((Source!F170)/1000,2)</f>
        <v>0</v>
      </c>
      <c r="H16" s="7">
        <f>ROUND((Source!F180)/1000+(Source!F181)/1000,2)</f>
        <v>29.86</v>
      </c>
      <c r="I16" s="7">
        <f>E16+F16+G16+H16</f>
        <v>801.82</v>
      </c>
      <c r="J16" s="7">
        <f>ROUND((Source!F176)/1000,2)</f>
        <v>149.81</v>
      </c>
      <c r="AI16" s="6">
        <v>0</v>
      </c>
      <c r="AJ16" s="6">
        <v>-1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583895.98</v>
      </c>
      <c r="AU16" s="7">
        <v>431113.55</v>
      </c>
      <c r="AV16" s="7">
        <v>0</v>
      </c>
      <c r="AW16" s="7">
        <v>0</v>
      </c>
      <c r="AX16" s="7">
        <v>0</v>
      </c>
      <c r="AY16" s="7">
        <v>2974.35</v>
      </c>
      <c r="AZ16" s="7">
        <v>486.73</v>
      </c>
      <c r="BA16" s="7">
        <v>149808.07999999999</v>
      </c>
      <c r="BB16" s="7">
        <v>427340.45</v>
      </c>
      <c r="BC16" s="7">
        <v>344624.78</v>
      </c>
      <c r="BD16" s="7">
        <v>29858.3</v>
      </c>
      <c r="BE16" s="7">
        <v>0</v>
      </c>
      <c r="BF16" s="7">
        <v>574.21967600000016</v>
      </c>
      <c r="BG16" s="7">
        <v>1.5903206250000002</v>
      </c>
      <c r="BH16" s="7">
        <v>0</v>
      </c>
      <c r="BI16" s="7">
        <v>142780.07</v>
      </c>
      <c r="BJ16" s="7">
        <v>75147.48</v>
      </c>
      <c r="BK16" s="7">
        <v>801823.53</v>
      </c>
    </row>
    <row r="18" spans="1:19">
      <c r="A18">
        <v>51</v>
      </c>
      <c r="E18" s="8">
        <f>SUMIF(A16:A17,3,E16:E17)</f>
        <v>427.34</v>
      </c>
      <c r="F18" s="8">
        <f>SUMIF(A16:A17,3,F16:F17)</f>
        <v>344.62</v>
      </c>
      <c r="G18" s="8">
        <f>SUMIF(A16:A17,3,G16:G17)</f>
        <v>0</v>
      </c>
      <c r="H18" s="8">
        <f>SUMIF(A16:A17,3,H16:H17)</f>
        <v>29.86</v>
      </c>
      <c r="I18" s="8">
        <f>SUMIF(A16:A17,3,I16:I17)</f>
        <v>801.82</v>
      </c>
      <c r="J18" s="8">
        <f>SUMIF(A16:A17,3,J16:J17)</f>
        <v>149.81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583895.98</v>
      </c>
      <c r="G20" s="4" t="s">
        <v>255</v>
      </c>
      <c r="H20" s="4" t="s">
        <v>256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431113.55</v>
      </c>
      <c r="G21" s="4" t="s">
        <v>257</v>
      </c>
      <c r="H21" s="4" t="s">
        <v>258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259</v>
      </c>
      <c r="H22" s="4" t="s">
        <v>260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431113.55</v>
      </c>
      <c r="G23" s="4" t="s">
        <v>261</v>
      </c>
      <c r="H23" s="4" t="s">
        <v>262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431113.55</v>
      </c>
      <c r="G24" s="4" t="s">
        <v>263</v>
      </c>
      <c r="H24" s="4" t="s">
        <v>264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265</v>
      </c>
      <c r="H25" s="4" t="s">
        <v>266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431113.55</v>
      </c>
      <c r="G26" s="4" t="s">
        <v>267</v>
      </c>
      <c r="H26" s="4" t="s">
        <v>268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269</v>
      </c>
      <c r="H27" s="4" t="s">
        <v>270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271</v>
      </c>
      <c r="H28" s="4" t="s">
        <v>272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273</v>
      </c>
      <c r="H29" s="4" t="s">
        <v>274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2974.35</v>
      </c>
      <c r="G30" s="4" t="s">
        <v>275</v>
      </c>
      <c r="H30" s="4" t="s">
        <v>276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277</v>
      </c>
      <c r="H31" s="4" t="s">
        <v>278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486.73</v>
      </c>
      <c r="G32" s="4" t="s">
        <v>279</v>
      </c>
      <c r="H32" s="4" t="s">
        <v>280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149808.07999999999</v>
      </c>
      <c r="G33" s="4" t="s">
        <v>281</v>
      </c>
      <c r="H33" s="4" t="s">
        <v>282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283</v>
      </c>
      <c r="H34" s="4" t="s">
        <v>284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427340.45</v>
      </c>
      <c r="G35" s="4" t="s">
        <v>285</v>
      </c>
      <c r="H35" s="4" t="s">
        <v>286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344624.78</v>
      </c>
      <c r="G36" s="4" t="s">
        <v>287</v>
      </c>
      <c r="H36" s="4" t="s">
        <v>288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29858.3</v>
      </c>
      <c r="G37" s="4" t="s">
        <v>289</v>
      </c>
      <c r="H37" s="4" t="s">
        <v>290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291</v>
      </c>
      <c r="H38" s="4" t="s">
        <v>292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293</v>
      </c>
      <c r="H39" s="4" t="s">
        <v>294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574.21967600000016</v>
      </c>
      <c r="G40" s="4" t="s">
        <v>295</v>
      </c>
      <c r="H40" s="4" t="s">
        <v>296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1.5903206250000002</v>
      </c>
      <c r="G41" s="4" t="s">
        <v>297</v>
      </c>
      <c r="H41" s="4" t="s">
        <v>298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299</v>
      </c>
      <c r="H42" s="4" t="s">
        <v>300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301</v>
      </c>
      <c r="H43" s="4" t="s">
        <v>302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142780.07</v>
      </c>
      <c r="G44" s="4" t="s">
        <v>303</v>
      </c>
      <c r="H44" s="4" t="s">
        <v>304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75147.48</v>
      </c>
      <c r="G45" s="4" t="s">
        <v>305</v>
      </c>
      <c r="H45" s="4" t="s">
        <v>306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801823.53</v>
      </c>
      <c r="G46" s="4" t="s">
        <v>307</v>
      </c>
      <c r="H46" s="4" t="s">
        <v>308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149808.07999999999</v>
      </c>
      <c r="G47" s="4" t="s">
        <v>323</v>
      </c>
      <c r="H47" s="4" t="s">
        <v>281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>
      <c r="A48" s="4">
        <v>50</v>
      </c>
      <c r="B48" s="4">
        <v>1</v>
      </c>
      <c r="C48" s="4">
        <v>0</v>
      </c>
      <c r="D48" s="4">
        <v>2</v>
      </c>
      <c r="E48" s="4">
        <v>0</v>
      </c>
      <c r="F48" s="4">
        <v>2974.35</v>
      </c>
      <c r="G48" s="4" t="s">
        <v>324</v>
      </c>
      <c r="H48" s="4" t="s">
        <v>325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49" spans="1:40">
      <c r="A49" s="4">
        <v>50</v>
      </c>
      <c r="B49" s="4">
        <v>1</v>
      </c>
      <c r="C49" s="4">
        <v>0</v>
      </c>
      <c r="D49" s="4">
        <v>2</v>
      </c>
      <c r="E49" s="4">
        <v>0</v>
      </c>
      <c r="F49" s="4">
        <v>431113.55</v>
      </c>
      <c r="G49" s="4" t="s">
        <v>326</v>
      </c>
      <c r="H49" s="4" t="s">
        <v>327</v>
      </c>
      <c r="I49" s="4"/>
      <c r="J49" s="4"/>
      <c r="K49" s="4">
        <v>212</v>
      </c>
      <c r="L49" s="4">
        <v>30</v>
      </c>
      <c r="M49" s="4">
        <v>0</v>
      </c>
      <c r="N49" s="4" t="s">
        <v>3</v>
      </c>
      <c r="O49" s="4">
        <v>2</v>
      </c>
      <c r="P49" s="4"/>
    </row>
    <row r="50" spans="1:40">
      <c r="A50" s="4">
        <v>50</v>
      </c>
      <c r="B50" s="4">
        <v>1</v>
      </c>
      <c r="C50" s="4">
        <v>0</v>
      </c>
      <c r="D50" s="4">
        <v>2</v>
      </c>
      <c r="E50" s="4">
        <v>0</v>
      </c>
      <c r="F50" s="4">
        <v>142780.07</v>
      </c>
      <c r="G50" s="4" t="s">
        <v>328</v>
      </c>
      <c r="H50" s="4" t="s">
        <v>303</v>
      </c>
      <c r="I50" s="4"/>
      <c r="J50" s="4"/>
      <c r="K50" s="4">
        <v>212</v>
      </c>
      <c r="L50" s="4">
        <v>31</v>
      </c>
      <c r="M50" s="4">
        <v>0</v>
      </c>
      <c r="N50" s="4" t="s">
        <v>3</v>
      </c>
      <c r="O50" s="4">
        <v>2</v>
      </c>
      <c r="P50" s="4"/>
    </row>
    <row r="51" spans="1:40">
      <c r="A51" s="4">
        <v>50</v>
      </c>
      <c r="B51" s="4">
        <v>1</v>
      </c>
      <c r="C51" s="4">
        <v>0</v>
      </c>
      <c r="D51" s="4">
        <v>2</v>
      </c>
      <c r="E51" s="4">
        <v>0</v>
      </c>
      <c r="F51" s="4">
        <v>75147.48</v>
      </c>
      <c r="G51" s="4" t="s">
        <v>329</v>
      </c>
      <c r="H51" s="4" t="s">
        <v>330</v>
      </c>
      <c r="I51" s="4"/>
      <c r="J51" s="4"/>
      <c r="K51" s="4">
        <v>212</v>
      </c>
      <c r="L51" s="4">
        <v>32</v>
      </c>
      <c r="M51" s="4">
        <v>0</v>
      </c>
      <c r="N51" s="4" t="s">
        <v>3</v>
      </c>
      <c r="O51" s="4">
        <v>2</v>
      </c>
      <c r="P51" s="4"/>
    </row>
    <row r="52" spans="1:40">
      <c r="A52" s="4">
        <v>50</v>
      </c>
      <c r="B52" s="4">
        <v>1</v>
      </c>
      <c r="C52" s="4">
        <v>0</v>
      </c>
      <c r="D52" s="4">
        <v>2</v>
      </c>
      <c r="E52" s="4">
        <v>0</v>
      </c>
      <c r="F52" s="4">
        <v>801823.53</v>
      </c>
      <c r="G52" s="4" t="s">
        <v>331</v>
      </c>
      <c r="H52" s="4" t="s">
        <v>307</v>
      </c>
      <c r="I52" s="4"/>
      <c r="J52" s="4"/>
      <c r="K52" s="4">
        <v>212</v>
      </c>
      <c r="L52" s="4">
        <v>33</v>
      </c>
      <c r="M52" s="4">
        <v>0</v>
      </c>
      <c r="N52" s="4" t="s">
        <v>3</v>
      </c>
      <c r="O52" s="4">
        <v>2</v>
      </c>
      <c r="P52" s="4"/>
    </row>
    <row r="53" spans="1:40">
      <c r="A53" s="4">
        <v>50</v>
      </c>
      <c r="B53" s="4">
        <v>1</v>
      </c>
      <c r="C53" s="4">
        <v>0</v>
      </c>
      <c r="D53" s="4">
        <v>2</v>
      </c>
      <c r="E53" s="4">
        <v>0</v>
      </c>
      <c r="F53" s="4">
        <v>160364.71</v>
      </c>
      <c r="G53" s="4" t="s">
        <v>332</v>
      </c>
      <c r="H53" s="4" t="s">
        <v>333</v>
      </c>
      <c r="I53" s="4"/>
      <c r="J53" s="4"/>
      <c r="K53" s="4">
        <v>212</v>
      </c>
      <c r="L53" s="4">
        <v>34</v>
      </c>
      <c r="M53" s="4">
        <v>0</v>
      </c>
      <c r="N53" s="4" t="s">
        <v>3</v>
      </c>
      <c r="O53" s="4">
        <v>2</v>
      </c>
      <c r="P53" s="4"/>
    </row>
    <row r="54" spans="1:40">
      <c r="A54" s="4">
        <v>50</v>
      </c>
      <c r="B54" s="4">
        <v>1</v>
      </c>
      <c r="C54" s="4">
        <v>0</v>
      </c>
      <c r="D54" s="4">
        <v>2</v>
      </c>
      <c r="E54" s="4">
        <v>213</v>
      </c>
      <c r="F54" s="4">
        <v>962188.24</v>
      </c>
      <c r="G54" s="4" t="s">
        <v>334</v>
      </c>
      <c r="H54" s="4" t="s">
        <v>335</v>
      </c>
      <c r="I54" s="4"/>
      <c r="J54" s="4"/>
      <c r="K54" s="4">
        <v>212</v>
      </c>
      <c r="L54" s="4">
        <v>35</v>
      </c>
      <c r="M54" s="4">
        <v>0</v>
      </c>
      <c r="N54" s="4" t="s">
        <v>3</v>
      </c>
      <c r="O54" s="4">
        <v>2</v>
      </c>
      <c r="P54" s="4"/>
    </row>
    <row r="56" spans="1:40">
      <c r="A56">
        <v>-1</v>
      </c>
    </row>
    <row r="59" spans="1:40">
      <c r="A59" s="3">
        <v>75</v>
      </c>
      <c r="B59" s="3" t="s">
        <v>392</v>
      </c>
      <c r="C59" s="3">
        <v>2022</v>
      </c>
      <c r="D59" s="3">
        <v>0</v>
      </c>
      <c r="E59" s="3">
        <v>6</v>
      </c>
      <c r="F59" s="3"/>
      <c r="G59" s="3">
        <v>0</v>
      </c>
      <c r="H59" s="3">
        <v>1</v>
      </c>
      <c r="I59" s="3">
        <v>0</v>
      </c>
      <c r="J59" s="3">
        <v>1</v>
      </c>
      <c r="K59" s="3">
        <v>0</v>
      </c>
      <c r="L59" s="3">
        <v>0</v>
      </c>
      <c r="M59" s="3">
        <v>0</v>
      </c>
      <c r="N59" s="3">
        <v>43077426</v>
      </c>
      <c r="O59" s="3">
        <v>1</v>
      </c>
    </row>
    <row r="60" spans="1:40">
      <c r="A60" s="5">
        <v>1</v>
      </c>
      <c r="B60" s="5" t="s">
        <v>393</v>
      </c>
      <c r="C60" s="5" t="s">
        <v>394</v>
      </c>
      <c r="D60" s="5">
        <v>2022</v>
      </c>
      <c r="E60" s="5">
        <v>6</v>
      </c>
      <c r="F60" s="5">
        <v>1</v>
      </c>
      <c r="G60" s="5">
        <v>1</v>
      </c>
      <c r="H60" s="5">
        <v>0</v>
      </c>
      <c r="I60" s="5">
        <v>2</v>
      </c>
      <c r="J60" s="5">
        <v>1</v>
      </c>
      <c r="K60" s="5">
        <v>1</v>
      </c>
      <c r="L60" s="5">
        <v>1</v>
      </c>
      <c r="M60" s="5">
        <v>1</v>
      </c>
      <c r="N60" s="5">
        <v>1</v>
      </c>
      <c r="O60" s="5">
        <v>1</v>
      </c>
      <c r="P60" s="5">
        <v>1</v>
      </c>
      <c r="Q60" s="5">
        <v>1</v>
      </c>
      <c r="R60" s="5" t="s">
        <v>3</v>
      </c>
      <c r="S60" s="5" t="s">
        <v>3</v>
      </c>
      <c r="T60" s="5" t="s">
        <v>3</v>
      </c>
      <c r="U60" s="5" t="s">
        <v>3</v>
      </c>
      <c r="V60" s="5" t="s">
        <v>3</v>
      </c>
      <c r="W60" s="5" t="s">
        <v>3</v>
      </c>
      <c r="X60" s="5" t="s">
        <v>3</v>
      </c>
      <c r="Y60" s="5" t="s">
        <v>3</v>
      </c>
      <c r="Z60" s="5" t="s">
        <v>3</v>
      </c>
      <c r="AA60" s="5" t="s">
        <v>3</v>
      </c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>
        <v>43077427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C229"/>
  <sheetViews>
    <sheetView workbookViewId="0"/>
  </sheetViews>
  <sheetFormatPr defaultColWidth="9.140625" defaultRowHeight="12.75"/>
  <cols>
    <col min="1" max="256" width="9.140625" customWidth="1"/>
  </cols>
  <sheetData>
    <row r="1" spans="1:107">
      <c r="A1">
        <f>ROW(Source!A28)</f>
        <v>28</v>
      </c>
      <c r="B1">
        <v>43077426</v>
      </c>
      <c r="C1">
        <v>43077606</v>
      </c>
      <c r="D1">
        <v>23351341</v>
      </c>
      <c r="E1">
        <v>1</v>
      </c>
      <c r="F1">
        <v>1</v>
      </c>
      <c r="G1">
        <v>1</v>
      </c>
      <c r="H1">
        <v>1</v>
      </c>
      <c r="I1" t="s">
        <v>396</v>
      </c>
      <c r="J1" t="s">
        <v>3</v>
      </c>
      <c r="K1" t="s">
        <v>397</v>
      </c>
      <c r="L1">
        <v>1369</v>
      </c>
      <c r="N1">
        <v>1013</v>
      </c>
      <c r="O1" t="s">
        <v>398</v>
      </c>
      <c r="P1" t="s">
        <v>398</v>
      </c>
      <c r="Q1">
        <v>1</v>
      </c>
      <c r="W1">
        <v>0</v>
      </c>
      <c r="X1">
        <v>1903430866</v>
      </c>
      <c r="Y1">
        <v>6.1984999999999992</v>
      </c>
      <c r="AA1">
        <v>0</v>
      </c>
      <c r="AB1">
        <v>0</v>
      </c>
      <c r="AC1">
        <v>0</v>
      </c>
      <c r="AD1">
        <v>8.7899999999999991</v>
      </c>
      <c r="AE1">
        <v>0</v>
      </c>
      <c r="AF1">
        <v>0</v>
      </c>
      <c r="AG1">
        <v>0</v>
      </c>
      <c r="AH1">
        <v>8.7899999999999991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</v>
      </c>
      <c r="AT1">
        <v>5.39</v>
      </c>
      <c r="AU1" t="s">
        <v>28</v>
      </c>
      <c r="AV1">
        <v>1</v>
      </c>
      <c r="AW1">
        <v>2</v>
      </c>
      <c r="AX1">
        <v>43077617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Y1*Source!I28</f>
        <v>6.1984999999999992</v>
      </c>
      <c r="CY1">
        <f>AD1</f>
        <v>8.7899999999999991</v>
      </c>
      <c r="CZ1">
        <f>AH1</f>
        <v>8.7899999999999991</v>
      </c>
      <c r="DA1">
        <f>AL1</f>
        <v>1</v>
      </c>
      <c r="DB1">
        <f>ROUND((ROUND(AT1*CZ1,2)*1.15),2)</f>
        <v>54.49</v>
      </c>
      <c r="DC1">
        <f>ROUND((ROUND(AT1*AG1,2)*1.15),2)</f>
        <v>0</v>
      </c>
    </row>
    <row r="2" spans="1:107">
      <c r="A2">
        <f>ROW(Source!A28)</f>
        <v>28</v>
      </c>
      <c r="B2">
        <v>43077426</v>
      </c>
      <c r="C2">
        <v>43077606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40</v>
      </c>
      <c r="J2" t="s">
        <v>3</v>
      </c>
      <c r="K2" t="s">
        <v>399</v>
      </c>
      <c r="L2">
        <v>608254</v>
      </c>
      <c r="N2">
        <v>1013</v>
      </c>
      <c r="O2" t="s">
        <v>400</v>
      </c>
      <c r="P2" t="s">
        <v>400</v>
      </c>
      <c r="Q2">
        <v>1</v>
      </c>
      <c r="W2">
        <v>0</v>
      </c>
      <c r="X2">
        <v>-185737400</v>
      </c>
      <c r="Y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1</v>
      </c>
      <c r="AQ2">
        <v>0</v>
      </c>
      <c r="AR2">
        <v>0</v>
      </c>
      <c r="AS2" t="s">
        <v>3</v>
      </c>
      <c r="AT2">
        <v>0.02</v>
      </c>
      <c r="AU2" t="s">
        <v>27</v>
      </c>
      <c r="AV2">
        <v>2</v>
      </c>
      <c r="AW2">
        <v>2</v>
      </c>
      <c r="AX2">
        <v>43077618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Y2*Source!I28</f>
        <v>0</v>
      </c>
      <c r="CY2">
        <f>AD2</f>
        <v>0</v>
      </c>
      <c r="CZ2">
        <f>AH2</f>
        <v>0</v>
      </c>
      <c r="DA2">
        <f>AL2</f>
        <v>1</v>
      </c>
      <c r="DB2">
        <f t="shared" ref="DB2:DB10" si="0">ROUND((ROUND(AT2*CZ2,2)*0),2)</f>
        <v>0</v>
      </c>
      <c r="DC2">
        <f t="shared" ref="DC2:DC10" si="1">ROUND((ROUND(AT2*AG2,2)*0),2)</f>
        <v>0</v>
      </c>
    </row>
    <row r="3" spans="1:107">
      <c r="A3">
        <f>ROW(Source!A28)</f>
        <v>28</v>
      </c>
      <c r="B3">
        <v>43077426</v>
      </c>
      <c r="C3">
        <v>43077606</v>
      </c>
      <c r="D3">
        <v>33274357</v>
      </c>
      <c r="E3">
        <v>1</v>
      </c>
      <c r="F3">
        <v>1</v>
      </c>
      <c r="G3">
        <v>1</v>
      </c>
      <c r="H3">
        <v>2</v>
      </c>
      <c r="I3" t="s">
        <v>401</v>
      </c>
      <c r="J3" t="s">
        <v>402</v>
      </c>
      <c r="K3" t="s">
        <v>403</v>
      </c>
      <c r="L3">
        <v>1368</v>
      </c>
      <c r="N3">
        <v>1011</v>
      </c>
      <c r="O3" t="s">
        <v>404</v>
      </c>
      <c r="P3" t="s">
        <v>404</v>
      </c>
      <c r="Q3">
        <v>1</v>
      </c>
      <c r="W3">
        <v>0</v>
      </c>
      <c r="X3">
        <v>-1424728221</v>
      </c>
      <c r="Y3">
        <v>0</v>
      </c>
      <c r="AA3">
        <v>0</v>
      </c>
      <c r="AB3">
        <v>1356.31</v>
      </c>
      <c r="AC3">
        <v>345.94</v>
      </c>
      <c r="AD3">
        <v>0</v>
      </c>
      <c r="AE3">
        <v>0</v>
      </c>
      <c r="AF3">
        <v>138.54</v>
      </c>
      <c r="AG3">
        <v>12.1</v>
      </c>
      <c r="AH3">
        <v>0</v>
      </c>
      <c r="AI3">
        <v>1</v>
      </c>
      <c r="AJ3">
        <v>9.7899999999999991</v>
      </c>
      <c r="AK3">
        <v>28.59</v>
      </c>
      <c r="AL3">
        <v>1</v>
      </c>
      <c r="AN3">
        <v>0</v>
      </c>
      <c r="AO3">
        <v>1</v>
      </c>
      <c r="AP3">
        <v>1</v>
      </c>
      <c r="AQ3">
        <v>0</v>
      </c>
      <c r="AR3">
        <v>0</v>
      </c>
      <c r="AS3" t="s">
        <v>3</v>
      </c>
      <c r="AT3">
        <v>0.02</v>
      </c>
      <c r="AU3" t="s">
        <v>27</v>
      </c>
      <c r="AV3">
        <v>0</v>
      </c>
      <c r="AW3">
        <v>2</v>
      </c>
      <c r="AX3">
        <v>43077619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Y3*Source!I28</f>
        <v>0</v>
      </c>
      <c r="CY3">
        <f>AB3</f>
        <v>1356.31</v>
      </c>
      <c r="CZ3">
        <f>AF3</f>
        <v>138.54</v>
      </c>
      <c r="DA3">
        <f>AJ3</f>
        <v>9.7899999999999991</v>
      </c>
      <c r="DB3">
        <f t="shared" si="0"/>
        <v>0</v>
      </c>
      <c r="DC3">
        <f t="shared" si="1"/>
        <v>0</v>
      </c>
    </row>
    <row r="4" spans="1:107">
      <c r="A4">
        <f>ROW(Source!A28)</f>
        <v>28</v>
      </c>
      <c r="B4">
        <v>43077426</v>
      </c>
      <c r="C4">
        <v>43077606</v>
      </c>
      <c r="D4">
        <v>33276210</v>
      </c>
      <c r="E4">
        <v>1</v>
      </c>
      <c r="F4">
        <v>1</v>
      </c>
      <c r="G4">
        <v>1</v>
      </c>
      <c r="H4">
        <v>2</v>
      </c>
      <c r="I4" t="s">
        <v>405</v>
      </c>
      <c r="J4" t="s">
        <v>406</v>
      </c>
      <c r="K4" t="s">
        <v>407</v>
      </c>
      <c r="L4">
        <v>1368</v>
      </c>
      <c r="N4">
        <v>1011</v>
      </c>
      <c r="O4" t="s">
        <v>404</v>
      </c>
      <c r="P4" t="s">
        <v>404</v>
      </c>
      <c r="Q4">
        <v>1</v>
      </c>
      <c r="W4">
        <v>0</v>
      </c>
      <c r="X4">
        <v>-671646184</v>
      </c>
      <c r="Y4">
        <v>0</v>
      </c>
      <c r="AA4">
        <v>0</v>
      </c>
      <c r="AB4">
        <v>1141.49</v>
      </c>
      <c r="AC4">
        <v>295.91000000000003</v>
      </c>
      <c r="AD4">
        <v>0</v>
      </c>
      <c r="AE4">
        <v>0</v>
      </c>
      <c r="AF4">
        <v>91.76</v>
      </c>
      <c r="AG4">
        <v>10.35</v>
      </c>
      <c r="AH4">
        <v>0</v>
      </c>
      <c r="AI4">
        <v>1</v>
      </c>
      <c r="AJ4">
        <v>12.44</v>
      </c>
      <c r="AK4">
        <v>28.59</v>
      </c>
      <c r="AL4">
        <v>1</v>
      </c>
      <c r="AN4">
        <v>0</v>
      </c>
      <c r="AO4">
        <v>1</v>
      </c>
      <c r="AP4">
        <v>1</v>
      </c>
      <c r="AQ4">
        <v>0</v>
      </c>
      <c r="AR4">
        <v>0</v>
      </c>
      <c r="AS4" t="s">
        <v>3</v>
      </c>
      <c r="AT4">
        <v>0.02</v>
      </c>
      <c r="AU4" t="s">
        <v>27</v>
      </c>
      <c r="AV4">
        <v>0</v>
      </c>
      <c r="AW4">
        <v>2</v>
      </c>
      <c r="AX4">
        <v>43077620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Y4*Source!I28</f>
        <v>0</v>
      </c>
      <c r="CY4">
        <f>AB4</f>
        <v>1141.49</v>
      </c>
      <c r="CZ4">
        <f>AF4</f>
        <v>91.76</v>
      </c>
      <c r="DA4">
        <f>AJ4</f>
        <v>12.44</v>
      </c>
      <c r="DB4">
        <f t="shared" si="0"/>
        <v>0</v>
      </c>
      <c r="DC4">
        <f t="shared" si="1"/>
        <v>0</v>
      </c>
    </row>
    <row r="5" spans="1:107">
      <c r="A5">
        <f>ROW(Source!A28)</f>
        <v>28</v>
      </c>
      <c r="B5">
        <v>43077426</v>
      </c>
      <c r="C5">
        <v>43077606</v>
      </c>
      <c r="D5">
        <v>33210098</v>
      </c>
      <c r="E5">
        <v>1</v>
      </c>
      <c r="F5">
        <v>1</v>
      </c>
      <c r="G5">
        <v>1</v>
      </c>
      <c r="H5">
        <v>3</v>
      </c>
      <c r="I5" t="s">
        <v>408</v>
      </c>
      <c r="J5" t="s">
        <v>409</v>
      </c>
      <c r="K5" t="s">
        <v>410</v>
      </c>
      <c r="L5">
        <v>1348</v>
      </c>
      <c r="N5">
        <v>1009</v>
      </c>
      <c r="O5" t="s">
        <v>411</v>
      </c>
      <c r="P5" t="s">
        <v>411</v>
      </c>
      <c r="Q5">
        <v>1000</v>
      </c>
      <c r="W5">
        <v>0</v>
      </c>
      <c r="X5">
        <v>1308476329</v>
      </c>
      <c r="Y5">
        <v>0</v>
      </c>
      <c r="AA5">
        <v>17544.8</v>
      </c>
      <c r="AB5">
        <v>0</v>
      </c>
      <c r="AC5">
        <v>0</v>
      </c>
      <c r="AD5">
        <v>0</v>
      </c>
      <c r="AE5">
        <v>1820</v>
      </c>
      <c r="AF5">
        <v>0</v>
      </c>
      <c r="AG5">
        <v>0</v>
      </c>
      <c r="AH5">
        <v>0</v>
      </c>
      <c r="AI5">
        <v>9.64</v>
      </c>
      <c r="AJ5">
        <v>1</v>
      </c>
      <c r="AK5">
        <v>1</v>
      </c>
      <c r="AL5">
        <v>1</v>
      </c>
      <c r="AN5">
        <v>0</v>
      </c>
      <c r="AO5">
        <v>1</v>
      </c>
      <c r="AP5">
        <v>1</v>
      </c>
      <c r="AQ5">
        <v>0</v>
      </c>
      <c r="AR5">
        <v>0</v>
      </c>
      <c r="AS5" t="s">
        <v>3</v>
      </c>
      <c r="AT5">
        <v>5.9999999999999995E-4</v>
      </c>
      <c r="AU5" t="s">
        <v>27</v>
      </c>
      <c r="AV5">
        <v>0</v>
      </c>
      <c r="AW5">
        <v>2</v>
      </c>
      <c r="AX5">
        <v>43077621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Y5*Source!I28</f>
        <v>0</v>
      </c>
      <c r="CY5">
        <f t="shared" ref="CY5:CY10" si="2">AA5</f>
        <v>17544.8</v>
      </c>
      <c r="CZ5">
        <f t="shared" ref="CZ5:CZ10" si="3">AE5</f>
        <v>1820</v>
      </c>
      <c r="DA5">
        <f t="shared" ref="DA5:DA10" si="4">AI5</f>
        <v>9.64</v>
      </c>
      <c r="DB5">
        <f t="shared" si="0"/>
        <v>0</v>
      </c>
      <c r="DC5">
        <f t="shared" si="1"/>
        <v>0</v>
      </c>
    </row>
    <row r="6" spans="1:107">
      <c r="A6">
        <f>ROW(Source!A28)</f>
        <v>28</v>
      </c>
      <c r="B6">
        <v>43077426</v>
      </c>
      <c r="C6">
        <v>43077606</v>
      </c>
      <c r="D6">
        <v>33212190</v>
      </c>
      <c r="E6">
        <v>1</v>
      </c>
      <c r="F6">
        <v>1</v>
      </c>
      <c r="G6">
        <v>1</v>
      </c>
      <c r="H6">
        <v>3</v>
      </c>
      <c r="I6" t="s">
        <v>412</v>
      </c>
      <c r="J6" t="s">
        <v>413</v>
      </c>
      <c r="K6" t="s">
        <v>414</v>
      </c>
      <c r="L6">
        <v>1346</v>
      </c>
      <c r="N6">
        <v>1009</v>
      </c>
      <c r="O6" t="s">
        <v>415</v>
      </c>
      <c r="P6" t="s">
        <v>415</v>
      </c>
      <c r="Q6">
        <v>1</v>
      </c>
      <c r="W6">
        <v>0</v>
      </c>
      <c r="X6">
        <v>1831350124</v>
      </c>
      <c r="Y6">
        <v>0</v>
      </c>
      <c r="AA6">
        <v>124.58</v>
      </c>
      <c r="AB6">
        <v>0</v>
      </c>
      <c r="AC6">
        <v>0</v>
      </c>
      <c r="AD6">
        <v>0</v>
      </c>
      <c r="AE6">
        <v>29.04</v>
      </c>
      <c r="AF6">
        <v>0</v>
      </c>
      <c r="AG6">
        <v>0</v>
      </c>
      <c r="AH6">
        <v>0</v>
      </c>
      <c r="AI6">
        <v>4.29</v>
      </c>
      <c r="AJ6">
        <v>1</v>
      </c>
      <c r="AK6">
        <v>1</v>
      </c>
      <c r="AL6">
        <v>1</v>
      </c>
      <c r="AN6">
        <v>0</v>
      </c>
      <c r="AO6">
        <v>1</v>
      </c>
      <c r="AP6">
        <v>1</v>
      </c>
      <c r="AQ6">
        <v>0</v>
      </c>
      <c r="AR6">
        <v>0</v>
      </c>
      <c r="AS6" t="s">
        <v>3</v>
      </c>
      <c r="AT6">
        <v>0.02</v>
      </c>
      <c r="AU6" t="s">
        <v>27</v>
      </c>
      <c r="AV6">
        <v>0</v>
      </c>
      <c r="AW6">
        <v>2</v>
      </c>
      <c r="AX6">
        <v>43077622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Y6*Source!I28</f>
        <v>0</v>
      </c>
      <c r="CY6">
        <f t="shared" si="2"/>
        <v>124.58</v>
      </c>
      <c r="CZ6">
        <f t="shared" si="3"/>
        <v>29.04</v>
      </c>
      <c r="DA6">
        <f t="shared" si="4"/>
        <v>4.29</v>
      </c>
      <c r="DB6">
        <f t="shared" si="0"/>
        <v>0</v>
      </c>
      <c r="DC6">
        <f t="shared" si="1"/>
        <v>0</v>
      </c>
    </row>
    <row r="7" spans="1:107">
      <c r="A7">
        <f>ROW(Source!A28)</f>
        <v>28</v>
      </c>
      <c r="B7">
        <v>43077426</v>
      </c>
      <c r="C7">
        <v>43077606</v>
      </c>
      <c r="D7">
        <v>33212637</v>
      </c>
      <c r="E7">
        <v>1</v>
      </c>
      <c r="F7">
        <v>1</v>
      </c>
      <c r="G7">
        <v>1</v>
      </c>
      <c r="H7">
        <v>3</v>
      </c>
      <c r="I7" t="s">
        <v>416</v>
      </c>
      <c r="J7" t="s">
        <v>417</v>
      </c>
      <c r="K7" t="s">
        <v>418</v>
      </c>
      <c r="L7">
        <v>1346</v>
      </c>
      <c r="N7">
        <v>1009</v>
      </c>
      <c r="O7" t="s">
        <v>415</v>
      </c>
      <c r="P7" t="s">
        <v>415</v>
      </c>
      <c r="Q7">
        <v>1</v>
      </c>
      <c r="W7">
        <v>0</v>
      </c>
      <c r="X7">
        <v>-572780356</v>
      </c>
      <c r="Y7">
        <v>0</v>
      </c>
      <c r="AA7">
        <v>242.73</v>
      </c>
      <c r="AB7">
        <v>0</v>
      </c>
      <c r="AC7">
        <v>0</v>
      </c>
      <c r="AD7">
        <v>0</v>
      </c>
      <c r="AE7">
        <v>31</v>
      </c>
      <c r="AF7">
        <v>0</v>
      </c>
      <c r="AG7">
        <v>0</v>
      </c>
      <c r="AH7">
        <v>0</v>
      </c>
      <c r="AI7">
        <v>7.83</v>
      </c>
      <c r="AJ7">
        <v>1</v>
      </c>
      <c r="AK7">
        <v>1</v>
      </c>
      <c r="AL7">
        <v>1</v>
      </c>
      <c r="AN7">
        <v>0</v>
      </c>
      <c r="AO7">
        <v>1</v>
      </c>
      <c r="AP7">
        <v>1</v>
      </c>
      <c r="AQ7">
        <v>0</v>
      </c>
      <c r="AR7">
        <v>0</v>
      </c>
      <c r="AS7" t="s">
        <v>3</v>
      </c>
      <c r="AT7">
        <v>0.16</v>
      </c>
      <c r="AU7" t="s">
        <v>27</v>
      </c>
      <c r="AV7">
        <v>0</v>
      </c>
      <c r="AW7">
        <v>2</v>
      </c>
      <c r="AX7">
        <v>43077623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Y7*Source!I28</f>
        <v>0</v>
      </c>
      <c r="CY7">
        <f t="shared" si="2"/>
        <v>242.73</v>
      </c>
      <c r="CZ7">
        <f t="shared" si="3"/>
        <v>31</v>
      </c>
      <c r="DA7">
        <f t="shared" si="4"/>
        <v>7.83</v>
      </c>
      <c r="DB7">
        <f t="shared" si="0"/>
        <v>0</v>
      </c>
      <c r="DC7">
        <f t="shared" si="1"/>
        <v>0</v>
      </c>
    </row>
    <row r="8" spans="1:107">
      <c r="A8">
        <f>ROW(Source!A28)</f>
        <v>28</v>
      </c>
      <c r="B8">
        <v>43077426</v>
      </c>
      <c r="C8">
        <v>43077606</v>
      </c>
      <c r="D8">
        <v>33272885</v>
      </c>
      <c r="E8">
        <v>1</v>
      </c>
      <c r="F8">
        <v>1</v>
      </c>
      <c r="G8">
        <v>1</v>
      </c>
      <c r="H8">
        <v>3</v>
      </c>
      <c r="I8" t="s">
        <v>419</v>
      </c>
      <c r="J8" t="s">
        <v>420</v>
      </c>
      <c r="K8" t="s">
        <v>421</v>
      </c>
      <c r="L8">
        <v>1356</v>
      </c>
      <c r="N8">
        <v>1010</v>
      </c>
      <c r="O8" t="s">
        <v>422</v>
      </c>
      <c r="P8" t="s">
        <v>422</v>
      </c>
      <c r="Q8">
        <v>1000</v>
      </c>
      <c r="W8">
        <v>0</v>
      </c>
      <c r="X8">
        <v>1213434370</v>
      </c>
      <c r="Y8">
        <v>0</v>
      </c>
      <c r="AA8">
        <v>1029.22</v>
      </c>
      <c r="AB8">
        <v>0</v>
      </c>
      <c r="AC8">
        <v>0</v>
      </c>
      <c r="AD8">
        <v>0</v>
      </c>
      <c r="AE8">
        <v>120.8</v>
      </c>
      <c r="AF8">
        <v>0</v>
      </c>
      <c r="AG8">
        <v>0</v>
      </c>
      <c r="AH8">
        <v>0</v>
      </c>
      <c r="AI8">
        <v>8.52</v>
      </c>
      <c r="AJ8">
        <v>1</v>
      </c>
      <c r="AK8">
        <v>1</v>
      </c>
      <c r="AL8">
        <v>1</v>
      </c>
      <c r="AN8">
        <v>0</v>
      </c>
      <c r="AO8">
        <v>1</v>
      </c>
      <c r="AP8">
        <v>1</v>
      </c>
      <c r="AQ8">
        <v>0</v>
      </c>
      <c r="AR8">
        <v>0</v>
      </c>
      <c r="AS8" t="s">
        <v>3</v>
      </c>
      <c r="AT8">
        <v>1.2200000000000001E-2</v>
      </c>
      <c r="AU8" t="s">
        <v>27</v>
      </c>
      <c r="AV8">
        <v>0</v>
      </c>
      <c r="AW8">
        <v>2</v>
      </c>
      <c r="AX8">
        <v>43077624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Y8*Source!I28</f>
        <v>0</v>
      </c>
      <c r="CY8">
        <f t="shared" si="2"/>
        <v>1029.22</v>
      </c>
      <c r="CZ8">
        <f t="shared" si="3"/>
        <v>120.8</v>
      </c>
      <c r="DA8">
        <f t="shared" si="4"/>
        <v>8.52</v>
      </c>
      <c r="DB8">
        <f t="shared" si="0"/>
        <v>0</v>
      </c>
      <c r="DC8">
        <f t="shared" si="1"/>
        <v>0</v>
      </c>
    </row>
    <row r="9" spans="1:107">
      <c r="A9">
        <f>ROW(Source!A28)</f>
        <v>28</v>
      </c>
      <c r="B9">
        <v>43077426</v>
      </c>
      <c r="C9">
        <v>43077606</v>
      </c>
      <c r="D9">
        <v>33266126</v>
      </c>
      <c r="E9">
        <v>1</v>
      </c>
      <c r="F9">
        <v>1</v>
      </c>
      <c r="G9">
        <v>1</v>
      </c>
      <c r="H9">
        <v>3</v>
      </c>
      <c r="I9" t="s">
        <v>423</v>
      </c>
      <c r="J9" t="s">
        <v>424</v>
      </c>
      <c r="K9" t="s">
        <v>425</v>
      </c>
      <c r="L9">
        <v>1354</v>
      </c>
      <c r="N9">
        <v>1010</v>
      </c>
      <c r="O9" t="s">
        <v>72</v>
      </c>
      <c r="P9" t="s">
        <v>72</v>
      </c>
      <c r="Q9">
        <v>1</v>
      </c>
      <c r="W9">
        <v>0</v>
      </c>
      <c r="X9">
        <v>-251230057</v>
      </c>
      <c r="Y9">
        <v>0</v>
      </c>
      <c r="AA9">
        <v>7.57</v>
      </c>
      <c r="AB9">
        <v>0</v>
      </c>
      <c r="AC9">
        <v>0</v>
      </c>
      <c r="AD9">
        <v>0</v>
      </c>
      <c r="AE9">
        <v>1.1200000000000001</v>
      </c>
      <c r="AF9">
        <v>0</v>
      </c>
      <c r="AG9">
        <v>0</v>
      </c>
      <c r="AH9">
        <v>0</v>
      </c>
      <c r="AI9">
        <v>6.76</v>
      </c>
      <c r="AJ9">
        <v>1</v>
      </c>
      <c r="AK9">
        <v>1</v>
      </c>
      <c r="AL9">
        <v>1</v>
      </c>
      <c r="AN9">
        <v>0</v>
      </c>
      <c r="AO9">
        <v>1</v>
      </c>
      <c r="AP9">
        <v>1</v>
      </c>
      <c r="AQ9">
        <v>0</v>
      </c>
      <c r="AR9">
        <v>0</v>
      </c>
      <c r="AS9" t="s">
        <v>3</v>
      </c>
      <c r="AT9">
        <v>5</v>
      </c>
      <c r="AU9" t="s">
        <v>27</v>
      </c>
      <c r="AV9">
        <v>0</v>
      </c>
      <c r="AW9">
        <v>2</v>
      </c>
      <c r="AX9">
        <v>43077625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Y9*Source!I28</f>
        <v>0</v>
      </c>
      <c r="CY9">
        <f t="shared" si="2"/>
        <v>7.57</v>
      </c>
      <c r="CZ9">
        <f t="shared" si="3"/>
        <v>1.1200000000000001</v>
      </c>
      <c r="DA9">
        <f t="shared" si="4"/>
        <v>6.76</v>
      </c>
      <c r="DB9">
        <f t="shared" si="0"/>
        <v>0</v>
      </c>
      <c r="DC9">
        <f t="shared" si="1"/>
        <v>0</v>
      </c>
    </row>
    <row r="10" spans="1:107">
      <c r="A10">
        <f>ROW(Source!A28)</f>
        <v>28</v>
      </c>
      <c r="B10">
        <v>43077426</v>
      </c>
      <c r="C10">
        <v>43077606</v>
      </c>
      <c r="D10">
        <v>33273846</v>
      </c>
      <c r="E10">
        <v>1</v>
      </c>
      <c r="F10">
        <v>1</v>
      </c>
      <c r="G10">
        <v>1</v>
      </c>
      <c r="H10">
        <v>3</v>
      </c>
      <c r="I10" t="s">
        <v>426</v>
      </c>
      <c r="J10" t="s">
        <v>427</v>
      </c>
      <c r="K10" t="s">
        <v>428</v>
      </c>
      <c r="L10">
        <v>1374</v>
      </c>
      <c r="N10">
        <v>1013</v>
      </c>
      <c r="O10" t="s">
        <v>429</v>
      </c>
      <c r="P10" t="s">
        <v>429</v>
      </c>
      <c r="Q10">
        <v>1</v>
      </c>
      <c r="W10">
        <v>0</v>
      </c>
      <c r="X10">
        <v>2131831278</v>
      </c>
      <c r="Y10">
        <v>0</v>
      </c>
      <c r="AA10">
        <v>1</v>
      </c>
      <c r="AB10">
        <v>0</v>
      </c>
      <c r="AC10">
        <v>0</v>
      </c>
      <c r="AD10">
        <v>0</v>
      </c>
      <c r="AE10">
        <v>1</v>
      </c>
      <c r="AF10">
        <v>0</v>
      </c>
      <c r="AG10">
        <v>0</v>
      </c>
      <c r="AH10">
        <v>0</v>
      </c>
      <c r="AI10">
        <v>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1</v>
      </c>
      <c r="AQ10">
        <v>0</v>
      </c>
      <c r="AR10">
        <v>0</v>
      </c>
      <c r="AS10" t="s">
        <v>3</v>
      </c>
      <c r="AT10">
        <v>0.95</v>
      </c>
      <c r="AU10" t="s">
        <v>27</v>
      </c>
      <c r="AV10">
        <v>0</v>
      </c>
      <c r="AW10">
        <v>2</v>
      </c>
      <c r="AX10">
        <v>43077626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Y10*Source!I28</f>
        <v>0</v>
      </c>
      <c r="CY10">
        <f t="shared" si="2"/>
        <v>1</v>
      </c>
      <c r="CZ10">
        <f t="shared" si="3"/>
        <v>1</v>
      </c>
      <c r="DA10">
        <f t="shared" si="4"/>
        <v>1</v>
      </c>
      <c r="DB10">
        <f t="shared" si="0"/>
        <v>0</v>
      </c>
      <c r="DC10">
        <f t="shared" si="1"/>
        <v>0</v>
      </c>
    </row>
    <row r="11" spans="1:107">
      <c r="A11">
        <f>ROW(Source!A29)</f>
        <v>29</v>
      </c>
      <c r="B11">
        <v>43077426</v>
      </c>
      <c r="C11">
        <v>43077627</v>
      </c>
      <c r="D11">
        <v>23351341</v>
      </c>
      <c r="E11">
        <v>1</v>
      </c>
      <c r="F11">
        <v>1</v>
      </c>
      <c r="G11">
        <v>1</v>
      </c>
      <c r="H11">
        <v>1</v>
      </c>
      <c r="I11" t="s">
        <v>396</v>
      </c>
      <c r="J11" t="s">
        <v>3</v>
      </c>
      <c r="K11" t="s">
        <v>397</v>
      </c>
      <c r="L11">
        <v>1369</v>
      </c>
      <c r="N11">
        <v>1013</v>
      </c>
      <c r="O11" t="s">
        <v>398</v>
      </c>
      <c r="P11" t="s">
        <v>398</v>
      </c>
      <c r="Q11">
        <v>1</v>
      </c>
      <c r="W11">
        <v>0</v>
      </c>
      <c r="X11">
        <v>1903430866</v>
      </c>
      <c r="Y11">
        <v>3.2429999999999994</v>
      </c>
      <c r="AA11">
        <v>0</v>
      </c>
      <c r="AB11">
        <v>0</v>
      </c>
      <c r="AC11">
        <v>0</v>
      </c>
      <c r="AD11">
        <v>8.7899999999999991</v>
      </c>
      <c r="AE11">
        <v>0</v>
      </c>
      <c r="AF11">
        <v>0</v>
      </c>
      <c r="AG11">
        <v>0</v>
      </c>
      <c r="AH11">
        <v>8.7899999999999991</v>
      </c>
      <c r="AI11">
        <v>1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1</v>
      </c>
      <c r="AQ11">
        <v>0</v>
      </c>
      <c r="AR11">
        <v>0</v>
      </c>
      <c r="AS11" t="s">
        <v>3</v>
      </c>
      <c r="AT11">
        <v>2.82</v>
      </c>
      <c r="AU11" t="s">
        <v>28</v>
      </c>
      <c r="AV11">
        <v>1</v>
      </c>
      <c r="AW11">
        <v>2</v>
      </c>
      <c r="AX11">
        <v>43077636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Y11*Source!I29</f>
        <v>3.2429999999999994</v>
      </c>
      <c r="CY11">
        <f>AD11</f>
        <v>8.7899999999999991</v>
      </c>
      <c r="CZ11">
        <f>AH11</f>
        <v>8.7899999999999991</v>
      </c>
      <c r="DA11">
        <f>AL11</f>
        <v>1</v>
      </c>
      <c r="DB11">
        <f>ROUND((ROUND(AT11*CZ11,2)*1.15),2)</f>
        <v>28.51</v>
      </c>
      <c r="DC11">
        <f>ROUND((ROUND(AT11*AG11,2)*1.15),2)</f>
        <v>0</v>
      </c>
    </row>
    <row r="12" spans="1:107">
      <c r="A12">
        <f>ROW(Source!A29)</f>
        <v>29</v>
      </c>
      <c r="B12">
        <v>43077426</v>
      </c>
      <c r="C12">
        <v>43077627</v>
      </c>
      <c r="D12">
        <v>121548</v>
      </c>
      <c r="E12">
        <v>1</v>
      </c>
      <c r="F12">
        <v>1</v>
      </c>
      <c r="G12">
        <v>1</v>
      </c>
      <c r="H12">
        <v>1</v>
      </c>
      <c r="I12" t="s">
        <v>40</v>
      </c>
      <c r="J12" t="s">
        <v>3</v>
      </c>
      <c r="K12" t="s">
        <v>399</v>
      </c>
      <c r="L12">
        <v>608254</v>
      </c>
      <c r="N12">
        <v>1013</v>
      </c>
      <c r="O12" t="s">
        <v>400</v>
      </c>
      <c r="P12" t="s">
        <v>400</v>
      </c>
      <c r="Q12">
        <v>1</v>
      </c>
      <c r="W12">
        <v>0</v>
      </c>
      <c r="X12">
        <v>-185737400</v>
      </c>
      <c r="Y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1</v>
      </c>
      <c r="AQ12">
        <v>0</v>
      </c>
      <c r="AR12">
        <v>0</v>
      </c>
      <c r="AS12" t="s">
        <v>3</v>
      </c>
      <c r="AT12">
        <v>0.01</v>
      </c>
      <c r="AU12" t="s">
        <v>27</v>
      </c>
      <c r="AV12">
        <v>2</v>
      </c>
      <c r="AW12">
        <v>2</v>
      </c>
      <c r="AX12">
        <v>43077637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Y12*Source!I29</f>
        <v>0</v>
      </c>
      <c r="CY12">
        <f>AD12</f>
        <v>0</v>
      </c>
      <c r="CZ12">
        <f>AH12</f>
        <v>0</v>
      </c>
      <c r="DA12">
        <f>AL12</f>
        <v>1</v>
      </c>
      <c r="DB12">
        <f t="shared" ref="DB12:DB18" si="5">ROUND((ROUND(AT12*CZ12,2)*0),2)</f>
        <v>0</v>
      </c>
      <c r="DC12">
        <f t="shared" ref="DC12:DC18" si="6">ROUND((ROUND(AT12*AG12,2)*0),2)</f>
        <v>0</v>
      </c>
    </row>
    <row r="13" spans="1:107">
      <c r="A13">
        <f>ROW(Source!A29)</f>
        <v>29</v>
      </c>
      <c r="B13">
        <v>43077426</v>
      </c>
      <c r="C13">
        <v>43077627</v>
      </c>
      <c r="D13">
        <v>33274357</v>
      </c>
      <c r="E13">
        <v>1</v>
      </c>
      <c r="F13">
        <v>1</v>
      </c>
      <c r="G13">
        <v>1</v>
      </c>
      <c r="H13">
        <v>2</v>
      </c>
      <c r="I13" t="s">
        <v>401</v>
      </c>
      <c r="J13" t="s">
        <v>402</v>
      </c>
      <c r="K13" t="s">
        <v>403</v>
      </c>
      <c r="L13">
        <v>1368</v>
      </c>
      <c r="N13">
        <v>1011</v>
      </c>
      <c r="O13" t="s">
        <v>404</v>
      </c>
      <c r="P13" t="s">
        <v>404</v>
      </c>
      <c r="Q13">
        <v>1</v>
      </c>
      <c r="W13">
        <v>0</v>
      </c>
      <c r="X13">
        <v>-1424728221</v>
      </c>
      <c r="Y13">
        <v>0</v>
      </c>
      <c r="AA13">
        <v>0</v>
      </c>
      <c r="AB13">
        <v>1356.31</v>
      </c>
      <c r="AC13">
        <v>345.94</v>
      </c>
      <c r="AD13">
        <v>0</v>
      </c>
      <c r="AE13">
        <v>0</v>
      </c>
      <c r="AF13">
        <v>138.54</v>
      </c>
      <c r="AG13">
        <v>12.1</v>
      </c>
      <c r="AH13">
        <v>0</v>
      </c>
      <c r="AI13">
        <v>1</v>
      </c>
      <c r="AJ13">
        <v>9.7899999999999991</v>
      </c>
      <c r="AK13">
        <v>28.59</v>
      </c>
      <c r="AL13">
        <v>1</v>
      </c>
      <c r="AN13">
        <v>0</v>
      </c>
      <c r="AO13">
        <v>1</v>
      </c>
      <c r="AP13">
        <v>1</v>
      </c>
      <c r="AQ13">
        <v>0</v>
      </c>
      <c r="AR13">
        <v>0</v>
      </c>
      <c r="AS13" t="s">
        <v>3</v>
      </c>
      <c r="AT13">
        <v>0.01</v>
      </c>
      <c r="AU13" t="s">
        <v>27</v>
      </c>
      <c r="AV13">
        <v>0</v>
      </c>
      <c r="AW13">
        <v>2</v>
      </c>
      <c r="AX13">
        <v>43077638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Y13*Source!I29</f>
        <v>0</v>
      </c>
      <c r="CY13">
        <f>AB13</f>
        <v>1356.31</v>
      </c>
      <c r="CZ13">
        <f>AF13</f>
        <v>138.54</v>
      </c>
      <c r="DA13">
        <f>AJ13</f>
        <v>9.7899999999999991</v>
      </c>
      <c r="DB13">
        <f t="shared" si="5"/>
        <v>0</v>
      </c>
      <c r="DC13">
        <f t="shared" si="6"/>
        <v>0</v>
      </c>
    </row>
    <row r="14" spans="1:107">
      <c r="A14">
        <f>ROW(Source!A29)</f>
        <v>29</v>
      </c>
      <c r="B14">
        <v>43077426</v>
      </c>
      <c r="C14">
        <v>43077627</v>
      </c>
      <c r="D14">
        <v>33276210</v>
      </c>
      <c r="E14">
        <v>1</v>
      </c>
      <c r="F14">
        <v>1</v>
      </c>
      <c r="G14">
        <v>1</v>
      </c>
      <c r="H14">
        <v>2</v>
      </c>
      <c r="I14" t="s">
        <v>405</v>
      </c>
      <c r="J14" t="s">
        <v>406</v>
      </c>
      <c r="K14" t="s">
        <v>407</v>
      </c>
      <c r="L14">
        <v>1368</v>
      </c>
      <c r="N14">
        <v>1011</v>
      </c>
      <c r="O14" t="s">
        <v>404</v>
      </c>
      <c r="P14" t="s">
        <v>404</v>
      </c>
      <c r="Q14">
        <v>1</v>
      </c>
      <c r="W14">
        <v>0</v>
      </c>
      <c r="X14">
        <v>-671646184</v>
      </c>
      <c r="Y14">
        <v>0</v>
      </c>
      <c r="AA14">
        <v>0</v>
      </c>
      <c r="AB14">
        <v>1141.49</v>
      </c>
      <c r="AC14">
        <v>295.91000000000003</v>
      </c>
      <c r="AD14">
        <v>0</v>
      </c>
      <c r="AE14">
        <v>0</v>
      </c>
      <c r="AF14">
        <v>91.76</v>
      </c>
      <c r="AG14">
        <v>10.35</v>
      </c>
      <c r="AH14">
        <v>0</v>
      </c>
      <c r="AI14">
        <v>1</v>
      </c>
      <c r="AJ14">
        <v>12.44</v>
      </c>
      <c r="AK14">
        <v>28.59</v>
      </c>
      <c r="AL14">
        <v>1</v>
      </c>
      <c r="AN14">
        <v>0</v>
      </c>
      <c r="AO14">
        <v>1</v>
      </c>
      <c r="AP14">
        <v>1</v>
      </c>
      <c r="AQ14">
        <v>0</v>
      </c>
      <c r="AR14">
        <v>0</v>
      </c>
      <c r="AS14" t="s">
        <v>3</v>
      </c>
      <c r="AT14">
        <v>0.01</v>
      </c>
      <c r="AU14" t="s">
        <v>27</v>
      </c>
      <c r="AV14">
        <v>0</v>
      </c>
      <c r="AW14">
        <v>2</v>
      </c>
      <c r="AX14">
        <v>43077639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Y14*Source!I29</f>
        <v>0</v>
      </c>
      <c r="CY14">
        <f>AB14</f>
        <v>1141.49</v>
      </c>
      <c r="CZ14">
        <f>AF14</f>
        <v>91.76</v>
      </c>
      <c r="DA14">
        <f>AJ14</f>
        <v>12.44</v>
      </c>
      <c r="DB14">
        <f t="shared" si="5"/>
        <v>0</v>
      </c>
      <c r="DC14">
        <f t="shared" si="6"/>
        <v>0</v>
      </c>
    </row>
    <row r="15" spans="1:107">
      <c r="A15">
        <f>ROW(Source!A29)</f>
        <v>29</v>
      </c>
      <c r="B15">
        <v>43077426</v>
      </c>
      <c r="C15">
        <v>43077627</v>
      </c>
      <c r="D15">
        <v>33212190</v>
      </c>
      <c r="E15">
        <v>1</v>
      </c>
      <c r="F15">
        <v>1</v>
      </c>
      <c r="G15">
        <v>1</v>
      </c>
      <c r="H15">
        <v>3</v>
      </c>
      <c r="I15" t="s">
        <v>412</v>
      </c>
      <c r="J15" t="s">
        <v>413</v>
      </c>
      <c r="K15" t="s">
        <v>414</v>
      </c>
      <c r="L15">
        <v>1346</v>
      </c>
      <c r="N15">
        <v>1009</v>
      </c>
      <c r="O15" t="s">
        <v>415</v>
      </c>
      <c r="P15" t="s">
        <v>415</v>
      </c>
      <c r="Q15">
        <v>1</v>
      </c>
      <c r="W15">
        <v>0</v>
      </c>
      <c r="X15">
        <v>1831350124</v>
      </c>
      <c r="Y15">
        <v>0</v>
      </c>
      <c r="AA15">
        <v>124.58</v>
      </c>
      <c r="AB15">
        <v>0</v>
      </c>
      <c r="AC15">
        <v>0</v>
      </c>
      <c r="AD15">
        <v>0</v>
      </c>
      <c r="AE15">
        <v>29.04</v>
      </c>
      <c r="AF15">
        <v>0</v>
      </c>
      <c r="AG15">
        <v>0</v>
      </c>
      <c r="AH15">
        <v>0</v>
      </c>
      <c r="AI15">
        <v>4.29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1</v>
      </c>
      <c r="AQ15">
        <v>0</v>
      </c>
      <c r="AR15">
        <v>0</v>
      </c>
      <c r="AS15" t="s">
        <v>3</v>
      </c>
      <c r="AT15">
        <v>0.05</v>
      </c>
      <c r="AU15" t="s">
        <v>27</v>
      </c>
      <c r="AV15">
        <v>0</v>
      </c>
      <c r="AW15">
        <v>2</v>
      </c>
      <c r="AX15">
        <v>43077640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Y15*Source!I29</f>
        <v>0</v>
      </c>
      <c r="CY15">
        <f>AA15</f>
        <v>124.58</v>
      </c>
      <c r="CZ15">
        <f>AE15</f>
        <v>29.04</v>
      </c>
      <c r="DA15">
        <f>AI15</f>
        <v>4.29</v>
      </c>
      <c r="DB15">
        <f t="shared" si="5"/>
        <v>0</v>
      </c>
      <c r="DC15">
        <f t="shared" si="6"/>
        <v>0</v>
      </c>
    </row>
    <row r="16" spans="1:107">
      <c r="A16">
        <f>ROW(Source!A29)</f>
        <v>29</v>
      </c>
      <c r="B16">
        <v>43077426</v>
      </c>
      <c r="C16">
        <v>43077627</v>
      </c>
      <c r="D16">
        <v>33212598</v>
      </c>
      <c r="E16">
        <v>1</v>
      </c>
      <c r="F16">
        <v>1</v>
      </c>
      <c r="G16">
        <v>1</v>
      </c>
      <c r="H16">
        <v>3</v>
      </c>
      <c r="I16" t="s">
        <v>430</v>
      </c>
      <c r="J16" t="s">
        <v>431</v>
      </c>
      <c r="K16" t="s">
        <v>432</v>
      </c>
      <c r="L16">
        <v>1308</v>
      </c>
      <c r="N16">
        <v>1003</v>
      </c>
      <c r="O16" t="s">
        <v>25</v>
      </c>
      <c r="P16" t="s">
        <v>25</v>
      </c>
      <c r="Q16">
        <v>100</v>
      </c>
      <c r="W16">
        <v>0</v>
      </c>
      <c r="X16">
        <v>-737867663</v>
      </c>
      <c r="Y16">
        <v>0</v>
      </c>
      <c r="AA16">
        <v>767.34</v>
      </c>
      <c r="AB16">
        <v>0</v>
      </c>
      <c r="AC16">
        <v>0</v>
      </c>
      <c r="AD16">
        <v>0</v>
      </c>
      <c r="AE16">
        <v>121.8</v>
      </c>
      <c r="AF16">
        <v>0</v>
      </c>
      <c r="AG16">
        <v>0</v>
      </c>
      <c r="AH16">
        <v>0</v>
      </c>
      <c r="AI16">
        <v>6.3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1</v>
      </c>
      <c r="AQ16">
        <v>0</v>
      </c>
      <c r="AR16">
        <v>0</v>
      </c>
      <c r="AS16" t="s">
        <v>3</v>
      </c>
      <c r="AT16">
        <v>0.05</v>
      </c>
      <c r="AU16" t="s">
        <v>27</v>
      </c>
      <c r="AV16">
        <v>0</v>
      </c>
      <c r="AW16">
        <v>2</v>
      </c>
      <c r="AX16">
        <v>43077641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Y16*Source!I29</f>
        <v>0</v>
      </c>
      <c r="CY16">
        <f>AA16</f>
        <v>767.34</v>
      </c>
      <c r="CZ16">
        <f>AE16</f>
        <v>121.8</v>
      </c>
      <c r="DA16">
        <f>AI16</f>
        <v>6.3</v>
      </c>
      <c r="DB16">
        <f t="shared" si="5"/>
        <v>0</v>
      </c>
      <c r="DC16">
        <f t="shared" si="6"/>
        <v>0</v>
      </c>
    </row>
    <row r="17" spans="1:107">
      <c r="A17">
        <f>ROW(Source!A29)</f>
        <v>29</v>
      </c>
      <c r="B17">
        <v>43077426</v>
      </c>
      <c r="C17">
        <v>43077627</v>
      </c>
      <c r="D17">
        <v>33212637</v>
      </c>
      <c r="E17">
        <v>1</v>
      </c>
      <c r="F17">
        <v>1</v>
      </c>
      <c r="G17">
        <v>1</v>
      </c>
      <c r="H17">
        <v>3</v>
      </c>
      <c r="I17" t="s">
        <v>416</v>
      </c>
      <c r="J17" t="s">
        <v>417</v>
      </c>
      <c r="K17" t="s">
        <v>418</v>
      </c>
      <c r="L17">
        <v>1346</v>
      </c>
      <c r="N17">
        <v>1009</v>
      </c>
      <c r="O17" t="s">
        <v>415</v>
      </c>
      <c r="P17" t="s">
        <v>415</v>
      </c>
      <c r="Q17">
        <v>1</v>
      </c>
      <c r="W17">
        <v>0</v>
      </c>
      <c r="X17">
        <v>-572780356</v>
      </c>
      <c r="Y17">
        <v>0</v>
      </c>
      <c r="AA17">
        <v>242.73</v>
      </c>
      <c r="AB17">
        <v>0</v>
      </c>
      <c r="AC17">
        <v>0</v>
      </c>
      <c r="AD17">
        <v>0</v>
      </c>
      <c r="AE17">
        <v>31</v>
      </c>
      <c r="AF17">
        <v>0</v>
      </c>
      <c r="AG17">
        <v>0</v>
      </c>
      <c r="AH17">
        <v>0</v>
      </c>
      <c r="AI17">
        <v>7.83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1</v>
      </c>
      <c r="AQ17">
        <v>0</v>
      </c>
      <c r="AR17">
        <v>0</v>
      </c>
      <c r="AS17" t="s">
        <v>3</v>
      </c>
      <c r="AT17">
        <v>0.16</v>
      </c>
      <c r="AU17" t="s">
        <v>27</v>
      </c>
      <c r="AV17">
        <v>0</v>
      </c>
      <c r="AW17">
        <v>2</v>
      </c>
      <c r="AX17">
        <v>43077642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Y17*Source!I29</f>
        <v>0</v>
      </c>
      <c r="CY17">
        <f>AA17</f>
        <v>242.73</v>
      </c>
      <c r="CZ17">
        <f>AE17</f>
        <v>31</v>
      </c>
      <c r="DA17">
        <f>AI17</f>
        <v>7.83</v>
      </c>
      <c r="DB17">
        <f t="shared" si="5"/>
        <v>0</v>
      </c>
      <c r="DC17">
        <f t="shared" si="6"/>
        <v>0</v>
      </c>
    </row>
    <row r="18" spans="1:107">
      <c r="A18">
        <f>ROW(Source!A29)</f>
        <v>29</v>
      </c>
      <c r="B18">
        <v>43077426</v>
      </c>
      <c r="C18">
        <v>43077627</v>
      </c>
      <c r="D18">
        <v>33273846</v>
      </c>
      <c r="E18">
        <v>1</v>
      </c>
      <c r="F18">
        <v>1</v>
      </c>
      <c r="G18">
        <v>1</v>
      </c>
      <c r="H18">
        <v>3</v>
      </c>
      <c r="I18" t="s">
        <v>426</v>
      </c>
      <c r="J18" t="s">
        <v>427</v>
      </c>
      <c r="K18" t="s">
        <v>428</v>
      </c>
      <c r="L18">
        <v>1374</v>
      </c>
      <c r="N18">
        <v>1013</v>
      </c>
      <c r="O18" t="s">
        <v>429</v>
      </c>
      <c r="P18" t="s">
        <v>429</v>
      </c>
      <c r="Q18">
        <v>1</v>
      </c>
      <c r="W18">
        <v>0</v>
      </c>
      <c r="X18">
        <v>2131831278</v>
      </c>
      <c r="Y18">
        <v>0</v>
      </c>
      <c r="AA18">
        <v>1</v>
      </c>
      <c r="AB18">
        <v>0</v>
      </c>
      <c r="AC18">
        <v>0</v>
      </c>
      <c r="AD18">
        <v>0</v>
      </c>
      <c r="AE18">
        <v>1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1</v>
      </c>
      <c r="AQ18">
        <v>0</v>
      </c>
      <c r="AR18">
        <v>0</v>
      </c>
      <c r="AS18" t="s">
        <v>3</v>
      </c>
      <c r="AT18">
        <v>0.5</v>
      </c>
      <c r="AU18" t="s">
        <v>27</v>
      </c>
      <c r="AV18">
        <v>0</v>
      </c>
      <c r="AW18">
        <v>2</v>
      </c>
      <c r="AX18">
        <v>43077643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Y18*Source!I29</f>
        <v>0</v>
      </c>
      <c r="CY18">
        <f>AA18</f>
        <v>1</v>
      </c>
      <c r="CZ18">
        <f>AE18</f>
        <v>1</v>
      </c>
      <c r="DA18">
        <f>AI18</f>
        <v>1</v>
      </c>
      <c r="DB18">
        <f t="shared" si="5"/>
        <v>0</v>
      </c>
      <c r="DC18">
        <f t="shared" si="6"/>
        <v>0</v>
      </c>
    </row>
    <row r="19" spans="1:107">
      <c r="A19">
        <f>ROW(Source!A30)</f>
        <v>30</v>
      </c>
      <c r="B19">
        <v>43077426</v>
      </c>
      <c r="C19">
        <v>43077644</v>
      </c>
      <c r="D19">
        <v>23351341</v>
      </c>
      <c r="E19">
        <v>1</v>
      </c>
      <c r="F19">
        <v>1</v>
      </c>
      <c r="G19">
        <v>1</v>
      </c>
      <c r="H19">
        <v>1</v>
      </c>
      <c r="I19" t="s">
        <v>396</v>
      </c>
      <c r="J19" t="s">
        <v>3</v>
      </c>
      <c r="K19" t="s">
        <v>397</v>
      </c>
      <c r="L19">
        <v>1369</v>
      </c>
      <c r="N19">
        <v>1013</v>
      </c>
      <c r="O19" t="s">
        <v>398</v>
      </c>
      <c r="P19" t="s">
        <v>398</v>
      </c>
      <c r="Q19">
        <v>1</v>
      </c>
      <c r="W19">
        <v>0</v>
      </c>
      <c r="X19">
        <v>1903430866</v>
      </c>
      <c r="Y19">
        <v>1.1844999999999999</v>
      </c>
      <c r="AA19">
        <v>0</v>
      </c>
      <c r="AB19">
        <v>0</v>
      </c>
      <c r="AC19">
        <v>0</v>
      </c>
      <c r="AD19">
        <v>8.7899999999999991</v>
      </c>
      <c r="AE19">
        <v>0</v>
      </c>
      <c r="AF19">
        <v>0</v>
      </c>
      <c r="AG19">
        <v>0</v>
      </c>
      <c r="AH19">
        <v>8.7899999999999991</v>
      </c>
      <c r="AI19">
        <v>1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1</v>
      </c>
      <c r="AQ19">
        <v>0</v>
      </c>
      <c r="AR19">
        <v>0</v>
      </c>
      <c r="AS19" t="s">
        <v>3</v>
      </c>
      <c r="AT19">
        <v>1.03</v>
      </c>
      <c r="AU19" t="s">
        <v>28</v>
      </c>
      <c r="AV19">
        <v>1</v>
      </c>
      <c r="AW19">
        <v>2</v>
      </c>
      <c r="AX19">
        <v>43077653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Y19*Source!I30</f>
        <v>23.464944999999997</v>
      </c>
      <c r="CY19">
        <f>AD19</f>
        <v>8.7899999999999991</v>
      </c>
      <c r="CZ19">
        <f>AH19</f>
        <v>8.7899999999999991</v>
      </c>
      <c r="DA19">
        <f>AL19</f>
        <v>1</v>
      </c>
      <c r="DB19">
        <f>ROUND((ROUND(AT19*CZ19,2)*1.15),2)</f>
        <v>10.41</v>
      </c>
      <c r="DC19">
        <f>ROUND((ROUND(AT19*AG19,2)*1.15),2)</f>
        <v>0</v>
      </c>
    </row>
    <row r="20" spans="1:107">
      <c r="A20">
        <f>ROW(Source!A30)</f>
        <v>30</v>
      </c>
      <c r="B20">
        <v>43077426</v>
      </c>
      <c r="C20">
        <v>43077644</v>
      </c>
      <c r="D20">
        <v>121548</v>
      </c>
      <c r="E20">
        <v>1</v>
      </c>
      <c r="F20">
        <v>1</v>
      </c>
      <c r="G20">
        <v>1</v>
      </c>
      <c r="H20">
        <v>1</v>
      </c>
      <c r="I20" t="s">
        <v>40</v>
      </c>
      <c r="J20" t="s">
        <v>3</v>
      </c>
      <c r="K20" t="s">
        <v>399</v>
      </c>
      <c r="L20">
        <v>608254</v>
      </c>
      <c r="N20">
        <v>1013</v>
      </c>
      <c r="O20" t="s">
        <v>400</v>
      </c>
      <c r="P20" t="s">
        <v>400</v>
      </c>
      <c r="Q20">
        <v>1</v>
      </c>
      <c r="W20">
        <v>0</v>
      </c>
      <c r="X20">
        <v>-185737400</v>
      </c>
      <c r="Y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1</v>
      </c>
      <c r="AJ20">
        <v>1</v>
      </c>
      <c r="AK20">
        <v>1</v>
      </c>
      <c r="AL20">
        <v>1</v>
      </c>
      <c r="AN20">
        <v>0</v>
      </c>
      <c r="AO20">
        <v>1</v>
      </c>
      <c r="AP20">
        <v>1</v>
      </c>
      <c r="AQ20">
        <v>0</v>
      </c>
      <c r="AR20">
        <v>0</v>
      </c>
      <c r="AS20" t="s">
        <v>3</v>
      </c>
      <c r="AT20">
        <v>0.01</v>
      </c>
      <c r="AU20" t="s">
        <v>27</v>
      </c>
      <c r="AV20">
        <v>2</v>
      </c>
      <c r="AW20">
        <v>2</v>
      </c>
      <c r="AX20">
        <v>43077654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Y20*Source!I30</f>
        <v>0</v>
      </c>
      <c r="CY20">
        <f>AD20</f>
        <v>0</v>
      </c>
      <c r="CZ20">
        <f>AH20</f>
        <v>0</v>
      </c>
      <c r="DA20">
        <f>AL20</f>
        <v>1</v>
      </c>
      <c r="DB20">
        <f t="shared" ref="DB20:DB26" si="7">ROUND((ROUND(AT20*CZ20,2)*0),2)</f>
        <v>0</v>
      </c>
      <c r="DC20">
        <f t="shared" ref="DC20:DC26" si="8">ROUND((ROUND(AT20*AG20,2)*0),2)</f>
        <v>0</v>
      </c>
    </row>
    <row r="21" spans="1:107">
      <c r="A21">
        <f>ROW(Source!A30)</f>
        <v>30</v>
      </c>
      <c r="B21">
        <v>43077426</v>
      </c>
      <c r="C21">
        <v>43077644</v>
      </c>
      <c r="D21">
        <v>33274357</v>
      </c>
      <c r="E21">
        <v>1</v>
      </c>
      <c r="F21">
        <v>1</v>
      </c>
      <c r="G21">
        <v>1</v>
      </c>
      <c r="H21">
        <v>2</v>
      </c>
      <c r="I21" t="s">
        <v>401</v>
      </c>
      <c r="J21" t="s">
        <v>402</v>
      </c>
      <c r="K21" t="s">
        <v>403</v>
      </c>
      <c r="L21">
        <v>1368</v>
      </c>
      <c r="N21">
        <v>1011</v>
      </c>
      <c r="O21" t="s">
        <v>404</v>
      </c>
      <c r="P21" t="s">
        <v>404</v>
      </c>
      <c r="Q21">
        <v>1</v>
      </c>
      <c r="W21">
        <v>0</v>
      </c>
      <c r="X21">
        <v>-1424728221</v>
      </c>
      <c r="Y21">
        <v>0</v>
      </c>
      <c r="AA21">
        <v>0</v>
      </c>
      <c r="AB21">
        <v>1356.31</v>
      </c>
      <c r="AC21">
        <v>345.94</v>
      </c>
      <c r="AD21">
        <v>0</v>
      </c>
      <c r="AE21">
        <v>0</v>
      </c>
      <c r="AF21">
        <v>138.54</v>
      </c>
      <c r="AG21">
        <v>12.1</v>
      </c>
      <c r="AH21">
        <v>0</v>
      </c>
      <c r="AI21">
        <v>1</v>
      </c>
      <c r="AJ21">
        <v>9.7899999999999991</v>
      </c>
      <c r="AK21">
        <v>28.59</v>
      </c>
      <c r="AL21">
        <v>1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0.01</v>
      </c>
      <c r="AU21" t="s">
        <v>27</v>
      </c>
      <c r="AV21">
        <v>0</v>
      </c>
      <c r="AW21">
        <v>2</v>
      </c>
      <c r="AX21">
        <v>43077655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Y21*Source!I30</f>
        <v>0</v>
      </c>
      <c r="CY21">
        <f>AB21</f>
        <v>1356.31</v>
      </c>
      <c r="CZ21">
        <f>AF21</f>
        <v>138.54</v>
      </c>
      <c r="DA21">
        <f>AJ21</f>
        <v>9.7899999999999991</v>
      </c>
      <c r="DB21">
        <f t="shared" si="7"/>
        <v>0</v>
      </c>
      <c r="DC21">
        <f t="shared" si="8"/>
        <v>0</v>
      </c>
    </row>
    <row r="22" spans="1:107">
      <c r="A22">
        <f>ROW(Source!A30)</f>
        <v>30</v>
      </c>
      <c r="B22">
        <v>43077426</v>
      </c>
      <c r="C22">
        <v>43077644</v>
      </c>
      <c r="D22">
        <v>33276210</v>
      </c>
      <c r="E22">
        <v>1</v>
      </c>
      <c r="F22">
        <v>1</v>
      </c>
      <c r="G22">
        <v>1</v>
      </c>
      <c r="H22">
        <v>2</v>
      </c>
      <c r="I22" t="s">
        <v>405</v>
      </c>
      <c r="J22" t="s">
        <v>406</v>
      </c>
      <c r="K22" t="s">
        <v>407</v>
      </c>
      <c r="L22">
        <v>1368</v>
      </c>
      <c r="N22">
        <v>1011</v>
      </c>
      <c r="O22" t="s">
        <v>404</v>
      </c>
      <c r="P22" t="s">
        <v>404</v>
      </c>
      <c r="Q22">
        <v>1</v>
      </c>
      <c r="W22">
        <v>0</v>
      </c>
      <c r="X22">
        <v>-671646184</v>
      </c>
      <c r="Y22">
        <v>0</v>
      </c>
      <c r="AA22">
        <v>0</v>
      </c>
      <c r="AB22">
        <v>1141.49</v>
      </c>
      <c r="AC22">
        <v>295.91000000000003</v>
      </c>
      <c r="AD22">
        <v>0</v>
      </c>
      <c r="AE22">
        <v>0</v>
      </c>
      <c r="AF22">
        <v>91.76</v>
      </c>
      <c r="AG22">
        <v>10.35</v>
      </c>
      <c r="AH22">
        <v>0</v>
      </c>
      <c r="AI22">
        <v>1</v>
      </c>
      <c r="AJ22">
        <v>12.44</v>
      </c>
      <c r="AK22">
        <v>28.59</v>
      </c>
      <c r="AL22">
        <v>1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0.01</v>
      </c>
      <c r="AU22" t="s">
        <v>27</v>
      </c>
      <c r="AV22">
        <v>0</v>
      </c>
      <c r="AW22">
        <v>2</v>
      </c>
      <c r="AX22">
        <v>43077656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Y22*Source!I30</f>
        <v>0</v>
      </c>
      <c r="CY22">
        <f>AB22</f>
        <v>1141.49</v>
      </c>
      <c r="CZ22">
        <f>AF22</f>
        <v>91.76</v>
      </c>
      <c r="DA22">
        <f>AJ22</f>
        <v>12.44</v>
      </c>
      <c r="DB22">
        <f t="shared" si="7"/>
        <v>0</v>
      </c>
      <c r="DC22">
        <f t="shared" si="8"/>
        <v>0</v>
      </c>
    </row>
    <row r="23" spans="1:107">
      <c r="A23">
        <f>ROW(Source!A30)</f>
        <v>30</v>
      </c>
      <c r="B23">
        <v>43077426</v>
      </c>
      <c r="C23">
        <v>43077644</v>
      </c>
      <c r="D23">
        <v>33212190</v>
      </c>
      <c r="E23">
        <v>1</v>
      </c>
      <c r="F23">
        <v>1</v>
      </c>
      <c r="G23">
        <v>1</v>
      </c>
      <c r="H23">
        <v>3</v>
      </c>
      <c r="I23" t="s">
        <v>412</v>
      </c>
      <c r="J23" t="s">
        <v>413</v>
      </c>
      <c r="K23" t="s">
        <v>414</v>
      </c>
      <c r="L23">
        <v>1346</v>
      </c>
      <c r="N23">
        <v>1009</v>
      </c>
      <c r="O23" t="s">
        <v>415</v>
      </c>
      <c r="P23" t="s">
        <v>415</v>
      </c>
      <c r="Q23">
        <v>1</v>
      </c>
      <c r="W23">
        <v>0</v>
      </c>
      <c r="X23">
        <v>1831350124</v>
      </c>
      <c r="Y23">
        <v>0</v>
      </c>
      <c r="AA23">
        <v>124.58</v>
      </c>
      <c r="AB23">
        <v>0</v>
      </c>
      <c r="AC23">
        <v>0</v>
      </c>
      <c r="AD23">
        <v>0</v>
      </c>
      <c r="AE23">
        <v>29.04</v>
      </c>
      <c r="AF23">
        <v>0</v>
      </c>
      <c r="AG23">
        <v>0</v>
      </c>
      <c r="AH23">
        <v>0</v>
      </c>
      <c r="AI23">
        <v>4.29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1</v>
      </c>
      <c r="AQ23">
        <v>0</v>
      </c>
      <c r="AR23">
        <v>0</v>
      </c>
      <c r="AS23" t="s">
        <v>3</v>
      </c>
      <c r="AT23">
        <v>0.05</v>
      </c>
      <c r="AU23" t="s">
        <v>27</v>
      </c>
      <c r="AV23">
        <v>0</v>
      </c>
      <c r="AW23">
        <v>2</v>
      </c>
      <c r="AX23">
        <v>43077657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Y23*Source!I30</f>
        <v>0</v>
      </c>
      <c r="CY23">
        <f>AA23</f>
        <v>124.58</v>
      </c>
      <c r="CZ23">
        <f>AE23</f>
        <v>29.04</v>
      </c>
      <c r="DA23">
        <f>AI23</f>
        <v>4.29</v>
      </c>
      <c r="DB23">
        <f t="shared" si="7"/>
        <v>0</v>
      </c>
      <c r="DC23">
        <f t="shared" si="8"/>
        <v>0</v>
      </c>
    </row>
    <row r="24" spans="1:107">
      <c r="A24">
        <f>ROW(Source!A30)</f>
        <v>30</v>
      </c>
      <c r="B24">
        <v>43077426</v>
      </c>
      <c r="C24">
        <v>43077644</v>
      </c>
      <c r="D24">
        <v>33212598</v>
      </c>
      <c r="E24">
        <v>1</v>
      </c>
      <c r="F24">
        <v>1</v>
      </c>
      <c r="G24">
        <v>1</v>
      </c>
      <c r="H24">
        <v>3</v>
      </c>
      <c r="I24" t="s">
        <v>430</v>
      </c>
      <c r="J24" t="s">
        <v>431</v>
      </c>
      <c r="K24" t="s">
        <v>432</v>
      </c>
      <c r="L24">
        <v>1308</v>
      </c>
      <c r="N24">
        <v>1003</v>
      </c>
      <c r="O24" t="s">
        <v>25</v>
      </c>
      <c r="P24" t="s">
        <v>25</v>
      </c>
      <c r="Q24">
        <v>100</v>
      </c>
      <c r="W24">
        <v>0</v>
      </c>
      <c r="X24">
        <v>-737867663</v>
      </c>
      <c r="Y24">
        <v>0</v>
      </c>
      <c r="AA24">
        <v>767.34</v>
      </c>
      <c r="AB24">
        <v>0</v>
      </c>
      <c r="AC24">
        <v>0</v>
      </c>
      <c r="AD24">
        <v>0</v>
      </c>
      <c r="AE24">
        <v>121.8</v>
      </c>
      <c r="AF24">
        <v>0</v>
      </c>
      <c r="AG24">
        <v>0</v>
      </c>
      <c r="AH24">
        <v>0</v>
      </c>
      <c r="AI24">
        <v>6.3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1</v>
      </c>
      <c r="AQ24">
        <v>0</v>
      </c>
      <c r="AR24">
        <v>0</v>
      </c>
      <c r="AS24" t="s">
        <v>3</v>
      </c>
      <c r="AT24">
        <v>0.05</v>
      </c>
      <c r="AU24" t="s">
        <v>27</v>
      </c>
      <c r="AV24">
        <v>0</v>
      </c>
      <c r="AW24">
        <v>2</v>
      </c>
      <c r="AX24">
        <v>43077658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Y24*Source!I30</f>
        <v>0</v>
      </c>
      <c r="CY24">
        <f>AA24</f>
        <v>767.34</v>
      </c>
      <c r="CZ24">
        <f>AE24</f>
        <v>121.8</v>
      </c>
      <c r="DA24">
        <f>AI24</f>
        <v>6.3</v>
      </c>
      <c r="DB24">
        <f t="shared" si="7"/>
        <v>0</v>
      </c>
      <c r="DC24">
        <f t="shared" si="8"/>
        <v>0</v>
      </c>
    </row>
    <row r="25" spans="1:107">
      <c r="A25">
        <f>ROW(Source!A30)</f>
        <v>30</v>
      </c>
      <c r="B25">
        <v>43077426</v>
      </c>
      <c r="C25">
        <v>43077644</v>
      </c>
      <c r="D25">
        <v>33212637</v>
      </c>
      <c r="E25">
        <v>1</v>
      </c>
      <c r="F25">
        <v>1</v>
      </c>
      <c r="G25">
        <v>1</v>
      </c>
      <c r="H25">
        <v>3</v>
      </c>
      <c r="I25" t="s">
        <v>416</v>
      </c>
      <c r="J25" t="s">
        <v>417</v>
      </c>
      <c r="K25" t="s">
        <v>418</v>
      </c>
      <c r="L25">
        <v>1346</v>
      </c>
      <c r="N25">
        <v>1009</v>
      </c>
      <c r="O25" t="s">
        <v>415</v>
      </c>
      <c r="P25" t="s">
        <v>415</v>
      </c>
      <c r="Q25">
        <v>1</v>
      </c>
      <c r="W25">
        <v>0</v>
      </c>
      <c r="X25">
        <v>-572780356</v>
      </c>
      <c r="Y25">
        <v>0</v>
      </c>
      <c r="AA25">
        <v>242.73</v>
      </c>
      <c r="AB25">
        <v>0</v>
      </c>
      <c r="AC25">
        <v>0</v>
      </c>
      <c r="AD25">
        <v>0</v>
      </c>
      <c r="AE25">
        <v>31</v>
      </c>
      <c r="AF25">
        <v>0</v>
      </c>
      <c r="AG25">
        <v>0</v>
      </c>
      <c r="AH25">
        <v>0</v>
      </c>
      <c r="AI25">
        <v>7.83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1</v>
      </c>
      <c r="AQ25">
        <v>0</v>
      </c>
      <c r="AR25">
        <v>0</v>
      </c>
      <c r="AS25" t="s">
        <v>3</v>
      </c>
      <c r="AT25">
        <v>0.16</v>
      </c>
      <c r="AU25" t="s">
        <v>27</v>
      </c>
      <c r="AV25">
        <v>0</v>
      </c>
      <c r="AW25">
        <v>2</v>
      </c>
      <c r="AX25">
        <v>43077659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Y25*Source!I30</f>
        <v>0</v>
      </c>
      <c r="CY25">
        <f>AA25</f>
        <v>242.73</v>
      </c>
      <c r="CZ25">
        <f>AE25</f>
        <v>31</v>
      </c>
      <c r="DA25">
        <f>AI25</f>
        <v>7.83</v>
      </c>
      <c r="DB25">
        <f t="shared" si="7"/>
        <v>0</v>
      </c>
      <c r="DC25">
        <f t="shared" si="8"/>
        <v>0</v>
      </c>
    </row>
    <row r="26" spans="1:107">
      <c r="A26">
        <f>ROW(Source!A30)</f>
        <v>30</v>
      </c>
      <c r="B26">
        <v>43077426</v>
      </c>
      <c r="C26">
        <v>43077644</v>
      </c>
      <c r="D26">
        <v>33273846</v>
      </c>
      <c r="E26">
        <v>1</v>
      </c>
      <c r="F26">
        <v>1</v>
      </c>
      <c r="G26">
        <v>1</v>
      </c>
      <c r="H26">
        <v>3</v>
      </c>
      <c r="I26" t="s">
        <v>426</v>
      </c>
      <c r="J26" t="s">
        <v>427</v>
      </c>
      <c r="K26" t="s">
        <v>428</v>
      </c>
      <c r="L26">
        <v>1374</v>
      </c>
      <c r="N26">
        <v>1013</v>
      </c>
      <c r="O26" t="s">
        <v>429</v>
      </c>
      <c r="P26" t="s">
        <v>429</v>
      </c>
      <c r="Q26">
        <v>1</v>
      </c>
      <c r="W26">
        <v>0</v>
      </c>
      <c r="X26">
        <v>2131831278</v>
      </c>
      <c r="Y26">
        <v>0</v>
      </c>
      <c r="AA26">
        <v>1</v>
      </c>
      <c r="AB26">
        <v>0</v>
      </c>
      <c r="AC26">
        <v>0</v>
      </c>
      <c r="AD26">
        <v>0</v>
      </c>
      <c r="AE26">
        <v>1</v>
      </c>
      <c r="AF26">
        <v>0</v>
      </c>
      <c r="AG26">
        <v>0</v>
      </c>
      <c r="AH26">
        <v>0</v>
      </c>
      <c r="AI26">
        <v>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1</v>
      </c>
      <c r="AQ26">
        <v>0</v>
      </c>
      <c r="AR26">
        <v>0</v>
      </c>
      <c r="AS26" t="s">
        <v>3</v>
      </c>
      <c r="AT26">
        <v>0.18</v>
      </c>
      <c r="AU26" t="s">
        <v>27</v>
      </c>
      <c r="AV26">
        <v>0</v>
      </c>
      <c r="AW26">
        <v>2</v>
      </c>
      <c r="AX26">
        <v>43077660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Y26*Source!I30</f>
        <v>0</v>
      </c>
      <c r="CY26">
        <f>AA26</f>
        <v>1</v>
      </c>
      <c r="CZ26">
        <f>AE26</f>
        <v>1</v>
      </c>
      <c r="DA26">
        <f>AI26</f>
        <v>1</v>
      </c>
      <c r="DB26">
        <f t="shared" si="7"/>
        <v>0</v>
      </c>
      <c r="DC26">
        <f t="shared" si="8"/>
        <v>0</v>
      </c>
    </row>
    <row r="27" spans="1:107">
      <c r="A27">
        <f>ROW(Source!A31)</f>
        <v>31</v>
      </c>
      <c r="B27">
        <v>43077426</v>
      </c>
      <c r="C27">
        <v>43077661</v>
      </c>
      <c r="D27">
        <v>23351395</v>
      </c>
      <c r="E27">
        <v>1</v>
      </c>
      <c r="F27">
        <v>1</v>
      </c>
      <c r="G27">
        <v>1</v>
      </c>
      <c r="H27">
        <v>1</v>
      </c>
      <c r="I27" t="s">
        <v>433</v>
      </c>
      <c r="J27" t="s">
        <v>3</v>
      </c>
      <c r="K27" t="s">
        <v>434</v>
      </c>
      <c r="L27">
        <v>1369</v>
      </c>
      <c r="N27">
        <v>1013</v>
      </c>
      <c r="O27" t="s">
        <v>398</v>
      </c>
      <c r="P27" t="s">
        <v>398</v>
      </c>
      <c r="Q27">
        <v>1</v>
      </c>
      <c r="W27">
        <v>0</v>
      </c>
      <c r="X27">
        <v>1072260845</v>
      </c>
      <c r="Y27">
        <v>13.523999999999999</v>
      </c>
      <c r="AA27">
        <v>0</v>
      </c>
      <c r="AB27">
        <v>0</v>
      </c>
      <c r="AC27">
        <v>0</v>
      </c>
      <c r="AD27">
        <v>8.99</v>
      </c>
      <c r="AE27">
        <v>0</v>
      </c>
      <c r="AF27">
        <v>0</v>
      </c>
      <c r="AG27">
        <v>0</v>
      </c>
      <c r="AH27">
        <v>8.99</v>
      </c>
      <c r="AI27">
        <v>1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1</v>
      </c>
      <c r="AQ27">
        <v>0</v>
      </c>
      <c r="AR27">
        <v>0</v>
      </c>
      <c r="AS27" t="s">
        <v>3</v>
      </c>
      <c r="AT27">
        <v>11.76</v>
      </c>
      <c r="AU27" t="s">
        <v>28</v>
      </c>
      <c r="AV27">
        <v>1</v>
      </c>
      <c r="AW27">
        <v>2</v>
      </c>
      <c r="AX27">
        <v>43077673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Y27*Source!I31</f>
        <v>241.26815999999999</v>
      </c>
      <c r="CY27">
        <f>AD27</f>
        <v>8.99</v>
      </c>
      <c r="CZ27">
        <f>AH27</f>
        <v>8.99</v>
      </c>
      <c r="DA27">
        <f>AL27</f>
        <v>1</v>
      </c>
      <c r="DB27">
        <f>ROUND((ROUND(AT27*CZ27,2)*1.15),2)</f>
        <v>121.58</v>
      </c>
      <c r="DC27">
        <f>ROUND((ROUND(AT27*AG27,2)*1.15),2)</f>
        <v>0</v>
      </c>
    </row>
    <row r="28" spans="1:107">
      <c r="A28">
        <f>ROW(Source!A31)</f>
        <v>31</v>
      </c>
      <c r="B28">
        <v>43077426</v>
      </c>
      <c r="C28">
        <v>43077661</v>
      </c>
      <c r="D28">
        <v>121548</v>
      </c>
      <c r="E28">
        <v>1</v>
      </c>
      <c r="F28">
        <v>1</v>
      </c>
      <c r="G28">
        <v>1</v>
      </c>
      <c r="H28">
        <v>1</v>
      </c>
      <c r="I28" t="s">
        <v>40</v>
      </c>
      <c r="J28" t="s">
        <v>3</v>
      </c>
      <c r="K28" t="s">
        <v>399</v>
      </c>
      <c r="L28">
        <v>608254</v>
      </c>
      <c r="N28">
        <v>1013</v>
      </c>
      <c r="O28" t="s">
        <v>400</v>
      </c>
      <c r="P28" t="s">
        <v>400</v>
      </c>
      <c r="Q28">
        <v>1</v>
      </c>
      <c r="W28">
        <v>0</v>
      </c>
      <c r="X28">
        <v>-185737400</v>
      </c>
      <c r="Y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1</v>
      </c>
      <c r="AQ28">
        <v>0</v>
      </c>
      <c r="AR28">
        <v>0</v>
      </c>
      <c r="AS28" t="s">
        <v>3</v>
      </c>
      <c r="AT28">
        <v>3.91</v>
      </c>
      <c r="AU28" t="s">
        <v>27</v>
      </c>
      <c r="AV28">
        <v>2</v>
      </c>
      <c r="AW28">
        <v>2</v>
      </c>
      <c r="AX28">
        <v>43077674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Y28*Source!I31</f>
        <v>0</v>
      </c>
      <c r="CY28">
        <f>AD28</f>
        <v>0</v>
      </c>
      <c r="CZ28">
        <f>AH28</f>
        <v>0</v>
      </c>
      <c r="DA28">
        <f>AL28</f>
        <v>1</v>
      </c>
      <c r="DB28">
        <f t="shared" ref="DB28:DB37" si="9">ROUND((ROUND(AT28*CZ28,2)*0),2)</f>
        <v>0</v>
      </c>
      <c r="DC28">
        <f t="shared" ref="DC28:DC37" si="10">ROUND((ROUND(AT28*AG28,2)*0),2)</f>
        <v>0</v>
      </c>
    </row>
    <row r="29" spans="1:107">
      <c r="A29">
        <f>ROW(Source!A31)</f>
        <v>31</v>
      </c>
      <c r="B29">
        <v>43077426</v>
      </c>
      <c r="C29">
        <v>43077661</v>
      </c>
      <c r="D29">
        <v>33274357</v>
      </c>
      <c r="E29">
        <v>1</v>
      </c>
      <c r="F29">
        <v>1</v>
      </c>
      <c r="G29">
        <v>1</v>
      </c>
      <c r="H29">
        <v>2</v>
      </c>
      <c r="I29" t="s">
        <v>401</v>
      </c>
      <c r="J29" t="s">
        <v>402</v>
      </c>
      <c r="K29" t="s">
        <v>403</v>
      </c>
      <c r="L29">
        <v>1368</v>
      </c>
      <c r="N29">
        <v>1011</v>
      </c>
      <c r="O29" t="s">
        <v>404</v>
      </c>
      <c r="P29" t="s">
        <v>404</v>
      </c>
      <c r="Q29">
        <v>1</v>
      </c>
      <c r="W29">
        <v>0</v>
      </c>
      <c r="X29">
        <v>-1424728221</v>
      </c>
      <c r="Y29">
        <v>0</v>
      </c>
      <c r="AA29">
        <v>0</v>
      </c>
      <c r="AB29">
        <v>1356.31</v>
      </c>
      <c r="AC29">
        <v>345.94</v>
      </c>
      <c r="AD29">
        <v>0</v>
      </c>
      <c r="AE29">
        <v>0</v>
      </c>
      <c r="AF29">
        <v>138.54</v>
      </c>
      <c r="AG29">
        <v>12.1</v>
      </c>
      <c r="AH29">
        <v>0</v>
      </c>
      <c r="AI29">
        <v>1</v>
      </c>
      <c r="AJ29">
        <v>9.7899999999999991</v>
      </c>
      <c r="AK29">
        <v>28.59</v>
      </c>
      <c r="AL29">
        <v>1</v>
      </c>
      <c r="AN29">
        <v>0</v>
      </c>
      <c r="AO29">
        <v>1</v>
      </c>
      <c r="AP29">
        <v>1</v>
      </c>
      <c r="AQ29">
        <v>0</v>
      </c>
      <c r="AR29">
        <v>0</v>
      </c>
      <c r="AS29" t="s">
        <v>3</v>
      </c>
      <c r="AT29">
        <v>0.2</v>
      </c>
      <c r="AU29" t="s">
        <v>27</v>
      </c>
      <c r="AV29">
        <v>0</v>
      </c>
      <c r="AW29">
        <v>2</v>
      </c>
      <c r="AX29">
        <v>43077675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Y29*Source!I31</f>
        <v>0</v>
      </c>
      <c r="CY29">
        <f>AB29</f>
        <v>1356.31</v>
      </c>
      <c r="CZ29">
        <f>AF29</f>
        <v>138.54</v>
      </c>
      <c r="DA29">
        <f>AJ29</f>
        <v>9.7899999999999991</v>
      </c>
      <c r="DB29">
        <f t="shared" si="9"/>
        <v>0</v>
      </c>
      <c r="DC29">
        <f t="shared" si="10"/>
        <v>0</v>
      </c>
    </row>
    <row r="30" spans="1:107">
      <c r="A30">
        <f>ROW(Source!A31)</f>
        <v>31</v>
      </c>
      <c r="B30">
        <v>43077426</v>
      </c>
      <c r="C30">
        <v>43077661</v>
      </c>
      <c r="D30">
        <v>33274453</v>
      </c>
      <c r="E30">
        <v>1</v>
      </c>
      <c r="F30">
        <v>1</v>
      </c>
      <c r="G30">
        <v>1</v>
      </c>
      <c r="H30">
        <v>2</v>
      </c>
      <c r="I30" t="s">
        <v>435</v>
      </c>
      <c r="J30" t="s">
        <v>436</v>
      </c>
      <c r="K30" t="s">
        <v>437</v>
      </c>
      <c r="L30">
        <v>1368</v>
      </c>
      <c r="N30">
        <v>1011</v>
      </c>
      <c r="O30" t="s">
        <v>404</v>
      </c>
      <c r="P30" t="s">
        <v>404</v>
      </c>
      <c r="Q30">
        <v>1</v>
      </c>
      <c r="W30">
        <v>0</v>
      </c>
      <c r="X30">
        <v>11972859</v>
      </c>
      <c r="Y30">
        <v>0</v>
      </c>
      <c r="AA30">
        <v>0</v>
      </c>
      <c r="AB30">
        <v>15.82</v>
      </c>
      <c r="AC30">
        <v>0</v>
      </c>
      <c r="AD30">
        <v>0</v>
      </c>
      <c r="AE30">
        <v>0</v>
      </c>
      <c r="AF30">
        <v>1.52</v>
      </c>
      <c r="AG30">
        <v>0</v>
      </c>
      <c r="AH30">
        <v>0</v>
      </c>
      <c r="AI30">
        <v>1</v>
      </c>
      <c r="AJ30">
        <v>10.41</v>
      </c>
      <c r="AK30">
        <v>28.59</v>
      </c>
      <c r="AL30">
        <v>1</v>
      </c>
      <c r="AN30">
        <v>0</v>
      </c>
      <c r="AO30">
        <v>1</v>
      </c>
      <c r="AP30">
        <v>1</v>
      </c>
      <c r="AQ30">
        <v>0</v>
      </c>
      <c r="AR30">
        <v>0</v>
      </c>
      <c r="AS30" t="s">
        <v>3</v>
      </c>
      <c r="AT30">
        <v>2.78</v>
      </c>
      <c r="AU30" t="s">
        <v>27</v>
      </c>
      <c r="AV30">
        <v>0</v>
      </c>
      <c r="AW30">
        <v>2</v>
      </c>
      <c r="AX30">
        <v>43077676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Y30*Source!I31</f>
        <v>0</v>
      </c>
      <c r="CY30">
        <f>AB30</f>
        <v>15.82</v>
      </c>
      <c r="CZ30">
        <f>AF30</f>
        <v>1.52</v>
      </c>
      <c r="DA30">
        <f>AJ30</f>
        <v>10.41</v>
      </c>
      <c r="DB30">
        <f t="shared" si="9"/>
        <v>0</v>
      </c>
      <c r="DC30">
        <f t="shared" si="10"/>
        <v>0</v>
      </c>
    </row>
    <row r="31" spans="1:107">
      <c r="A31">
        <f>ROW(Source!A31)</f>
        <v>31</v>
      </c>
      <c r="B31">
        <v>43077426</v>
      </c>
      <c r="C31">
        <v>43077661</v>
      </c>
      <c r="D31">
        <v>33274465</v>
      </c>
      <c r="E31">
        <v>1</v>
      </c>
      <c r="F31">
        <v>1</v>
      </c>
      <c r="G31">
        <v>1</v>
      </c>
      <c r="H31">
        <v>2</v>
      </c>
      <c r="I31" t="s">
        <v>438</v>
      </c>
      <c r="J31" t="s">
        <v>439</v>
      </c>
      <c r="K31" t="s">
        <v>440</v>
      </c>
      <c r="L31">
        <v>1368</v>
      </c>
      <c r="N31">
        <v>1011</v>
      </c>
      <c r="O31" t="s">
        <v>404</v>
      </c>
      <c r="P31" t="s">
        <v>404</v>
      </c>
      <c r="Q31">
        <v>1</v>
      </c>
      <c r="W31">
        <v>0</v>
      </c>
      <c r="X31">
        <v>2009305719</v>
      </c>
      <c r="Y31">
        <v>0</v>
      </c>
      <c r="AA31">
        <v>0</v>
      </c>
      <c r="AB31">
        <v>22.56</v>
      </c>
      <c r="AC31">
        <v>0</v>
      </c>
      <c r="AD31">
        <v>0</v>
      </c>
      <c r="AE31">
        <v>0</v>
      </c>
      <c r="AF31">
        <v>3.47</v>
      </c>
      <c r="AG31">
        <v>0</v>
      </c>
      <c r="AH31">
        <v>0</v>
      </c>
      <c r="AI31">
        <v>1</v>
      </c>
      <c r="AJ31">
        <v>6.5</v>
      </c>
      <c r="AK31">
        <v>28.59</v>
      </c>
      <c r="AL31">
        <v>1</v>
      </c>
      <c r="AN31">
        <v>0</v>
      </c>
      <c r="AO31">
        <v>1</v>
      </c>
      <c r="AP31">
        <v>1</v>
      </c>
      <c r="AQ31">
        <v>0</v>
      </c>
      <c r="AR31">
        <v>0</v>
      </c>
      <c r="AS31" t="s">
        <v>3</v>
      </c>
      <c r="AT31">
        <v>2.78</v>
      </c>
      <c r="AU31" t="s">
        <v>27</v>
      </c>
      <c r="AV31">
        <v>0</v>
      </c>
      <c r="AW31">
        <v>2</v>
      </c>
      <c r="AX31">
        <v>43077677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Y31*Source!I31</f>
        <v>0</v>
      </c>
      <c r="CY31">
        <f>AB31</f>
        <v>22.56</v>
      </c>
      <c r="CZ31">
        <f>AF31</f>
        <v>3.47</v>
      </c>
      <c r="DA31">
        <f>AJ31</f>
        <v>6.5</v>
      </c>
      <c r="DB31">
        <f t="shared" si="9"/>
        <v>0</v>
      </c>
      <c r="DC31">
        <f t="shared" si="10"/>
        <v>0</v>
      </c>
    </row>
    <row r="32" spans="1:107">
      <c r="A32">
        <f>ROW(Source!A31)</f>
        <v>31</v>
      </c>
      <c r="B32">
        <v>43077426</v>
      </c>
      <c r="C32">
        <v>43077661</v>
      </c>
      <c r="D32">
        <v>33274506</v>
      </c>
      <c r="E32">
        <v>1</v>
      </c>
      <c r="F32">
        <v>1</v>
      </c>
      <c r="G32">
        <v>1</v>
      </c>
      <c r="H32">
        <v>2</v>
      </c>
      <c r="I32" t="s">
        <v>441</v>
      </c>
      <c r="J32" t="s">
        <v>442</v>
      </c>
      <c r="K32" t="s">
        <v>443</v>
      </c>
      <c r="L32">
        <v>1368</v>
      </c>
      <c r="N32">
        <v>1011</v>
      </c>
      <c r="O32" t="s">
        <v>404</v>
      </c>
      <c r="P32" t="s">
        <v>404</v>
      </c>
      <c r="Q32">
        <v>1</v>
      </c>
      <c r="W32">
        <v>0</v>
      </c>
      <c r="X32">
        <v>-535747227</v>
      </c>
      <c r="Y32">
        <v>0</v>
      </c>
      <c r="AA32">
        <v>0</v>
      </c>
      <c r="AB32">
        <v>1171.6400000000001</v>
      </c>
      <c r="AC32">
        <v>345.94</v>
      </c>
      <c r="AD32">
        <v>0</v>
      </c>
      <c r="AE32">
        <v>0</v>
      </c>
      <c r="AF32">
        <v>155.38999999999999</v>
      </c>
      <c r="AG32">
        <v>12.1</v>
      </c>
      <c r="AH32">
        <v>0</v>
      </c>
      <c r="AI32">
        <v>1</v>
      </c>
      <c r="AJ32">
        <v>7.54</v>
      </c>
      <c r="AK32">
        <v>28.59</v>
      </c>
      <c r="AL32">
        <v>1</v>
      </c>
      <c r="AN32">
        <v>0</v>
      </c>
      <c r="AO32">
        <v>1</v>
      </c>
      <c r="AP32">
        <v>1</v>
      </c>
      <c r="AQ32">
        <v>0</v>
      </c>
      <c r="AR32">
        <v>0</v>
      </c>
      <c r="AS32" t="s">
        <v>3</v>
      </c>
      <c r="AT32">
        <v>3.71</v>
      </c>
      <c r="AU32" t="s">
        <v>27</v>
      </c>
      <c r="AV32">
        <v>0</v>
      </c>
      <c r="AW32">
        <v>2</v>
      </c>
      <c r="AX32">
        <v>43077678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Y32*Source!I31</f>
        <v>0</v>
      </c>
      <c r="CY32">
        <f>AB32</f>
        <v>1171.6400000000001</v>
      </c>
      <c r="CZ32">
        <f>AF32</f>
        <v>155.38999999999999</v>
      </c>
      <c r="DA32">
        <f>AJ32</f>
        <v>7.54</v>
      </c>
      <c r="DB32">
        <f t="shared" si="9"/>
        <v>0</v>
      </c>
      <c r="DC32">
        <f t="shared" si="10"/>
        <v>0</v>
      </c>
    </row>
    <row r="33" spans="1:107">
      <c r="A33">
        <f>ROW(Source!A31)</f>
        <v>31</v>
      </c>
      <c r="B33">
        <v>43077426</v>
      </c>
      <c r="C33">
        <v>43077661</v>
      </c>
      <c r="D33">
        <v>33276210</v>
      </c>
      <c r="E33">
        <v>1</v>
      </c>
      <c r="F33">
        <v>1</v>
      </c>
      <c r="G33">
        <v>1</v>
      </c>
      <c r="H33">
        <v>2</v>
      </c>
      <c r="I33" t="s">
        <v>405</v>
      </c>
      <c r="J33" t="s">
        <v>406</v>
      </c>
      <c r="K33" t="s">
        <v>407</v>
      </c>
      <c r="L33">
        <v>1368</v>
      </c>
      <c r="N33">
        <v>1011</v>
      </c>
      <c r="O33" t="s">
        <v>404</v>
      </c>
      <c r="P33" t="s">
        <v>404</v>
      </c>
      <c r="Q33">
        <v>1</v>
      </c>
      <c r="W33">
        <v>0</v>
      </c>
      <c r="X33">
        <v>-671646184</v>
      </c>
      <c r="Y33">
        <v>0</v>
      </c>
      <c r="AA33">
        <v>0</v>
      </c>
      <c r="AB33">
        <v>1141.49</v>
      </c>
      <c r="AC33">
        <v>295.91000000000003</v>
      </c>
      <c r="AD33">
        <v>0</v>
      </c>
      <c r="AE33">
        <v>0</v>
      </c>
      <c r="AF33">
        <v>91.76</v>
      </c>
      <c r="AG33">
        <v>10.35</v>
      </c>
      <c r="AH33">
        <v>0</v>
      </c>
      <c r="AI33">
        <v>1</v>
      </c>
      <c r="AJ33">
        <v>12.44</v>
      </c>
      <c r="AK33">
        <v>28.59</v>
      </c>
      <c r="AL33">
        <v>1</v>
      </c>
      <c r="AN33">
        <v>0</v>
      </c>
      <c r="AO33">
        <v>1</v>
      </c>
      <c r="AP33">
        <v>1</v>
      </c>
      <c r="AQ33">
        <v>0</v>
      </c>
      <c r="AR33">
        <v>0</v>
      </c>
      <c r="AS33" t="s">
        <v>3</v>
      </c>
      <c r="AT33">
        <v>0.2</v>
      </c>
      <c r="AU33" t="s">
        <v>27</v>
      </c>
      <c r="AV33">
        <v>0</v>
      </c>
      <c r="AW33">
        <v>2</v>
      </c>
      <c r="AX33">
        <v>43077679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Y33*Source!I31</f>
        <v>0</v>
      </c>
      <c r="CY33">
        <f>AB33</f>
        <v>1141.49</v>
      </c>
      <c r="CZ33">
        <f>AF33</f>
        <v>91.76</v>
      </c>
      <c r="DA33">
        <f>AJ33</f>
        <v>12.44</v>
      </c>
      <c r="DB33">
        <f t="shared" si="9"/>
        <v>0</v>
      </c>
      <c r="DC33">
        <f t="shared" si="10"/>
        <v>0</v>
      </c>
    </row>
    <row r="34" spans="1:107">
      <c r="A34">
        <f>ROW(Source!A31)</f>
        <v>31</v>
      </c>
      <c r="B34">
        <v>43077426</v>
      </c>
      <c r="C34">
        <v>43077661</v>
      </c>
      <c r="D34">
        <v>33212598</v>
      </c>
      <c r="E34">
        <v>1</v>
      </c>
      <c r="F34">
        <v>1</v>
      </c>
      <c r="G34">
        <v>1</v>
      </c>
      <c r="H34">
        <v>3</v>
      </c>
      <c r="I34" t="s">
        <v>430</v>
      </c>
      <c r="J34" t="s">
        <v>431</v>
      </c>
      <c r="K34" t="s">
        <v>432</v>
      </c>
      <c r="L34">
        <v>1308</v>
      </c>
      <c r="N34">
        <v>1003</v>
      </c>
      <c r="O34" t="s">
        <v>25</v>
      </c>
      <c r="P34" t="s">
        <v>25</v>
      </c>
      <c r="Q34">
        <v>100</v>
      </c>
      <c r="W34">
        <v>0</v>
      </c>
      <c r="X34">
        <v>-737867663</v>
      </c>
      <c r="Y34">
        <v>0</v>
      </c>
      <c r="AA34">
        <v>767.34</v>
      </c>
      <c r="AB34">
        <v>0</v>
      </c>
      <c r="AC34">
        <v>0</v>
      </c>
      <c r="AD34">
        <v>0</v>
      </c>
      <c r="AE34">
        <v>121.8</v>
      </c>
      <c r="AF34">
        <v>0</v>
      </c>
      <c r="AG34">
        <v>0</v>
      </c>
      <c r="AH34">
        <v>0</v>
      </c>
      <c r="AI34">
        <v>6.3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1</v>
      </c>
      <c r="AQ34">
        <v>0</v>
      </c>
      <c r="AR34">
        <v>0</v>
      </c>
      <c r="AS34" t="s">
        <v>3</v>
      </c>
      <c r="AT34">
        <v>2.4500000000000001E-2</v>
      </c>
      <c r="AU34" t="s">
        <v>27</v>
      </c>
      <c r="AV34">
        <v>0</v>
      </c>
      <c r="AW34">
        <v>2</v>
      </c>
      <c r="AX34">
        <v>43077680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Y34*Source!I31</f>
        <v>0</v>
      </c>
      <c r="CY34">
        <f>AA34</f>
        <v>767.34</v>
      </c>
      <c r="CZ34">
        <f>AE34</f>
        <v>121.8</v>
      </c>
      <c r="DA34">
        <f>AI34</f>
        <v>6.3</v>
      </c>
      <c r="DB34">
        <f t="shared" si="9"/>
        <v>0</v>
      </c>
      <c r="DC34">
        <f t="shared" si="10"/>
        <v>0</v>
      </c>
    </row>
    <row r="35" spans="1:107">
      <c r="A35">
        <f>ROW(Source!A31)</f>
        <v>31</v>
      </c>
      <c r="B35">
        <v>43077426</v>
      </c>
      <c r="C35">
        <v>43077661</v>
      </c>
      <c r="D35">
        <v>33223554</v>
      </c>
      <c r="E35">
        <v>1</v>
      </c>
      <c r="F35">
        <v>1</v>
      </c>
      <c r="G35">
        <v>1</v>
      </c>
      <c r="H35">
        <v>3</v>
      </c>
      <c r="I35" t="s">
        <v>444</v>
      </c>
      <c r="J35" t="s">
        <v>445</v>
      </c>
      <c r="K35" t="s">
        <v>446</v>
      </c>
      <c r="L35">
        <v>1348</v>
      </c>
      <c r="N35">
        <v>1009</v>
      </c>
      <c r="O35" t="s">
        <v>411</v>
      </c>
      <c r="P35" t="s">
        <v>411</v>
      </c>
      <c r="Q35">
        <v>1000</v>
      </c>
      <c r="W35">
        <v>0</v>
      </c>
      <c r="X35">
        <v>-1286039561</v>
      </c>
      <c r="Y35">
        <v>0</v>
      </c>
      <c r="AA35">
        <v>47449.440000000002</v>
      </c>
      <c r="AB35">
        <v>0</v>
      </c>
      <c r="AC35">
        <v>0</v>
      </c>
      <c r="AD35">
        <v>0</v>
      </c>
      <c r="AE35">
        <v>9528</v>
      </c>
      <c r="AF35">
        <v>0</v>
      </c>
      <c r="AG35">
        <v>0</v>
      </c>
      <c r="AH35">
        <v>0</v>
      </c>
      <c r="AI35">
        <v>4.9800000000000004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1</v>
      </c>
      <c r="AQ35">
        <v>0</v>
      </c>
      <c r="AR35">
        <v>0</v>
      </c>
      <c r="AS35" t="s">
        <v>3</v>
      </c>
      <c r="AT35">
        <v>2.8800000000000002E-3</v>
      </c>
      <c r="AU35" t="s">
        <v>27</v>
      </c>
      <c r="AV35">
        <v>0</v>
      </c>
      <c r="AW35">
        <v>2</v>
      </c>
      <c r="AX35">
        <v>43077681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Y35*Source!I31</f>
        <v>0</v>
      </c>
      <c r="CY35">
        <f>AA35</f>
        <v>47449.440000000002</v>
      </c>
      <c r="CZ35">
        <f>AE35</f>
        <v>9528</v>
      </c>
      <c r="DA35">
        <f>AI35</f>
        <v>4.9800000000000004</v>
      </c>
      <c r="DB35">
        <f t="shared" si="9"/>
        <v>0</v>
      </c>
      <c r="DC35">
        <f t="shared" si="10"/>
        <v>0</v>
      </c>
    </row>
    <row r="36" spans="1:107">
      <c r="A36">
        <f>ROW(Source!A31)</f>
        <v>31</v>
      </c>
      <c r="B36">
        <v>43077426</v>
      </c>
      <c r="C36">
        <v>43077661</v>
      </c>
      <c r="D36">
        <v>33260823</v>
      </c>
      <c r="E36">
        <v>1</v>
      </c>
      <c r="F36">
        <v>1</v>
      </c>
      <c r="G36">
        <v>1</v>
      </c>
      <c r="H36">
        <v>3</v>
      </c>
      <c r="I36" t="s">
        <v>447</v>
      </c>
      <c r="J36" t="s">
        <v>448</v>
      </c>
      <c r="K36" t="s">
        <v>449</v>
      </c>
      <c r="L36">
        <v>1346</v>
      </c>
      <c r="N36">
        <v>1009</v>
      </c>
      <c r="O36" t="s">
        <v>415</v>
      </c>
      <c r="P36" t="s">
        <v>415</v>
      </c>
      <c r="Q36">
        <v>1</v>
      </c>
      <c r="W36">
        <v>0</v>
      </c>
      <c r="X36">
        <v>904967830</v>
      </c>
      <c r="Y36">
        <v>0</v>
      </c>
      <c r="AA36">
        <v>533.02</v>
      </c>
      <c r="AB36">
        <v>0</v>
      </c>
      <c r="AC36">
        <v>0</v>
      </c>
      <c r="AD36">
        <v>0</v>
      </c>
      <c r="AE36">
        <v>71.45</v>
      </c>
      <c r="AF36">
        <v>0</v>
      </c>
      <c r="AG36">
        <v>0</v>
      </c>
      <c r="AH36">
        <v>0</v>
      </c>
      <c r="AI36">
        <v>7.46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1</v>
      </c>
      <c r="AQ36">
        <v>0</v>
      </c>
      <c r="AR36">
        <v>0</v>
      </c>
      <c r="AS36" t="s">
        <v>3</v>
      </c>
      <c r="AT36">
        <v>0.5</v>
      </c>
      <c r="AU36" t="s">
        <v>27</v>
      </c>
      <c r="AV36">
        <v>0</v>
      </c>
      <c r="AW36">
        <v>2</v>
      </c>
      <c r="AX36">
        <v>43077682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Y36*Source!I31</f>
        <v>0</v>
      </c>
      <c r="CY36">
        <f>AA36</f>
        <v>533.02</v>
      </c>
      <c r="CZ36">
        <f>AE36</f>
        <v>71.45</v>
      </c>
      <c r="DA36">
        <f>AI36</f>
        <v>7.46</v>
      </c>
      <c r="DB36">
        <f t="shared" si="9"/>
        <v>0</v>
      </c>
      <c r="DC36">
        <f t="shared" si="10"/>
        <v>0</v>
      </c>
    </row>
    <row r="37" spans="1:107">
      <c r="A37">
        <f>ROW(Source!A31)</f>
        <v>31</v>
      </c>
      <c r="B37">
        <v>43077426</v>
      </c>
      <c r="C37">
        <v>43077661</v>
      </c>
      <c r="D37">
        <v>33273846</v>
      </c>
      <c r="E37">
        <v>1</v>
      </c>
      <c r="F37">
        <v>1</v>
      </c>
      <c r="G37">
        <v>1</v>
      </c>
      <c r="H37">
        <v>3</v>
      </c>
      <c r="I37" t="s">
        <v>426</v>
      </c>
      <c r="J37" t="s">
        <v>427</v>
      </c>
      <c r="K37" t="s">
        <v>428</v>
      </c>
      <c r="L37">
        <v>1374</v>
      </c>
      <c r="N37">
        <v>1013</v>
      </c>
      <c r="O37" t="s">
        <v>429</v>
      </c>
      <c r="P37" t="s">
        <v>429</v>
      </c>
      <c r="Q37">
        <v>1</v>
      </c>
      <c r="W37">
        <v>0</v>
      </c>
      <c r="X37">
        <v>2131831278</v>
      </c>
      <c r="Y37">
        <v>0</v>
      </c>
      <c r="AA37">
        <v>1</v>
      </c>
      <c r="AB37">
        <v>0</v>
      </c>
      <c r="AC37">
        <v>0</v>
      </c>
      <c r="AD37">
        <v>0</v>
      </c>
      <c r="AE37">
        <v>1</v>
      </c>
      <c r="AF37">
        <v>0</v>
      </c>
      <c r="AG37">
        <v>0</v>
      </c>
      <c r="AH37">
        <v>0</v>
      </c>
      <c r="AI37">
        <v>1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1</v>
      </c>
      <c r="AQ37">
        <v>0</v>
      </c>
      <c r="AR37">
        <v>0</v>
      </c>
      <c r="AS37" t="s">
        <v>3</v>
      </c>
      <c r="AT37">
        <v>2.11</v>
      </c>
      <c r="AU37" t="s">
        <v>27</v>
      </c>
      <c r="AV37">
        <v>0</v>
      </c>
      <c r="AW37">
        <v>2</v>
      </c>
      <c r="AX37">
        <v>43077683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Y37*Source!I31</f>
        <v>0</v>
      </c>
      <c r="CY37">
        <f>AA37</f>
        <v>1</v>
      </c>
      <c r="CZ37">
        <f>AE37</f>
        <v>1</v>
      </c>
      <c r="DA37">
        <f>AI37</f>
        <v>1</v>
      </c>
      <c r="DB37">
        <f t="shared" si="9"/>
        <v>0</v>
      </c>
      <c r="DC37">
        <f t="shared" si="10"/>
        <v>0</v>
      </c>
    </row>
    <row r="38" spans="1:107">
      <c r="A38">
        <f>ROW(Source!A34)</f>
        <v>34</v>
      </c>
      <c r="B38">
        <v>43077426</v>
      </c>
      <c r="C38">
        <v>43077686</v>
      </c>
      <c r="D38">
        <v>23351341</v>
      </c>
      <c r="E38">
        <v>1</v>
      </c>
      <c r="F38">
        <v>1</v>
      </c>
      <c r="G38">
        <v>1</v>
      </c>
      <c r="H38">
        <v>1</v>
      </c>
      <c r="I38" t="s">
        <v>396</v>
      </c>
      <c r="J38" t="s">
        <v>3</v>
      </c>
      <c r="K38" t="s">
        <v>397</v>
      </c>
      <c r="L38">
        <v>1369</v>
      </c>
      <c r="N38">
        <v>1013</v>
      </c>
      <c r="O38" t="s">
        <v>398</v>
      </c>
      <c r="P38" t="s">
        <v>398</v>
      </c>
      <c r="Q38">
        <v>1</v>
      </c>
      <c r="W38">
        <v>0</v>
      </c>
      <c r="X38">
        <v>1903430866</v>
      </c>
      <c r="Y38">
        <v>62.099999999999994</v>
      </c>
      <c r="AA38">
        <v>0</v>
      </c>
      <c r="AB38">
        <v>0</v>
      </c>
      <c r="AC38">
        <v>0</v>
      </c>
      <c r="AD38">
        <v>8.7899999999999991</v>
      </c>
      <c r="AE38">
        <v>0</v>
      </c>
      <c r="AF38">
        <v>0</v>
      </c>
      <c r="AG38">
        <v>0</v>
      </c>
      <c r="AH38">
        <v>8.7899999999999991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1</v>
      </c>
      <c r="AQ38">
        <v>0</v>
      </c>
      <c r="AR38">
        <v>0</v>
      </c>
      <c r="AS38" t="s">
        <v>3</v>
      </c>
      <c r="AT38">
        <v>54</v>
      </c>
      <c r="AU38" t="s">
        <v>28</v>
      </c>
      <c r="AV38">
        <v>1</v>
      </c>
      <c r="AW38">
        <v>2</v>
      </c>
      <c r="AX38">
        <v>43077695</v>
      </c>
      <c r="AY38">
        <v>1</v>
      </c>
      <c r="AZ38">
        <v>0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Y38*Source!I34</f>
        <v>1.0873710000000001</v>
      </c>
      <c r="CY38">
        <f>AD38</f>
        <v>8.7899999999999991</v>
      </c>
      <c r="CZ38">
        <f>AH38</f>
        <v>8.7899999999999991</v>
      </c>
      <c r="DA38">
        <f>AL38</f>
        <v>1</v>
      </c>
      <c r="DB38">
        <f>ROUND((ROUND(AT38*CZ38,2)*1.15),2)</f>
        <v>545.86</v>
      </c>
      <c r="DC38">
        <f>ROUND((ROUND(AT38*AG38,2)*1.15),2)</f>
        <v>0</v>
      </c>
    </row>
    <row r="39" spans="1:107">
      <c r="A39">
        <f>ROW(Source!A34)</f>
        <v>34</v>
      </c>
      <c r="B39">
        <v>43077426</v>
      </c>
      <c r="C39">
        <v>43077686</v>
      </c>
      <c r="D39">
        <v>121548</v>
      </c>
      <c r="E39">
        <v>1</v>
      </c>
      <c r="F39">
        <v>1</v>
      </c>
      <c r="G39">
        <v>1</v>
      </c>
      <c r="H39">
        <v>1</v>
      </c>
      <c r="I39" t="s">
        <v>40</v>
      </c>
      <c r="J39" t="s">
        <v>3</v>
      </c>
      <c r="K39" t="s">
        <v>399</v>
      </c>
      <c r="L39">
        <v>608254</v>
      </c>
      <c r="N39">
        <v>1013</v>
      </c>
      <c r="O39" t="s">
        <v>400</v>
      </c>
      <c r="P39" t="s">
        <v>400</v>
      </c>
      <c r="Q39">
        <v>1</v>
      </c>
      <c r="W39">
        <v>0</v>
      </c>
      <c r="X39">
        <v>-185737400</v>
      </c>
      <c r="Y39">
        <v>1.4375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</v>
      </c>
      <c r="AT39">
        <v>1.25</v>
      </c>
      <c r="AU39" t="s">
        <v>28</v>
      </c>
      <c r="AV39">
        <v>2</v>
      </c>
      <c r="AW39">
        <v>2</v>
      </c>
      <c r="AX39">
        <v>43077696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Y39*Source!I34</f>
        <v>2.5170625000000002E-2</v>
      </c>
      <c r="CY39">
        <f>AD39</f>
        <v>0</v>
      </c>
      <c r="CZ39">
        <f>AH39</f>
        <v>0</v>
      </c>
      <c r="DA39">
        <f>AL39</f>
        <v>1</v>
      </c>
      <c r="DB39">
        <f>ROUND((ROUND(AT39*CZ39,2)*1.15),2)</f>
        <v>0</v>
      </c>
      <c r="DC39">
        <f>ROUND((ROUND(AT39*AG39,2)*1.15),2)</f>
        <v>0</v>
      </c>
    </row>
    <row r="40" spans="1:107">
      <c r="A40">
        <f>ROW(Source!A34)</f>
        <v>34</v>
      </c>
      <c r="B40">
        <v>43077426</v>
      </c>
      <c r="C40">
        <v>43077686</v>
      </c>
      <c r="D40">
        <v>33274357</v>
      </c>
      <c r="E40">
        <v>1</v>
      </c>
      <c r="F40">
        <v>1</v>
      </c>
      <c r="G40">
        <v>1</v>
      </c>
      <c r="H40">
        <v>2</v>
      </c>
      <c r="I40" t="s">
        <v>401</v>
      </c>
      <c r="J40" t="s">
        <v>402</v>
      </c>
      <c r="K40" t="s">
        <v>403</v>
      </c>
      <c r="L40">
        <v>1368</v>
      </c>
      <c r="N40">
        <v>1011</v>
      </c>
      <c r="O40" t="s">
        <v>404</v>
      </c>
      <c r="P40" t="s">
        <v>404</v>
      </c>
      <c r="Q40">
        <v>1</v>
      </c>
      <c r="W40">
        <v>0</v>
      </c>
      <c r="X40">
        <v>-1424728221</v>
      </c>
      <c r="Y40">
        <v>1.4375</v>
      </c>
      <c r="AA40">
        <v>0</v>
      </c>
      <c r="AB40">
        <v>1356.31</v>
      </c>
      <c r="AC40">
        <v>345.94</v>
      </c>
      <c r="AD40">
        <v>0</v>
      </c>
      <c r="AE40">
        <v>0</v>
      </c>
      <c r="AF40">
        <v>138.54</v>
      </c>
      <c r="AG40">
        <v>12.1</v>
      </c>
      <c r="AH40">
        <v>0</v>
      </c>
      <c r="AI40">
        <v>1</v>
      </c>
      <c r="AJ40">
        <v>9.7899999999999991</v>
      </c>
      <c r="AK40">
        <v>28.59</v>
      </c>
      <c r="AL40">
        <v>1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3</v>
      </c>
      <c r="AT40">
        <v>1.25</v>
      </c>
      <c r="AU40" t="s">
        <v>28</v>
      </c>
      <c r="AV40">
        <v>0</v>
      </c>
      <c r="AW40">
        <v>2</v>
      </c>
      <c r="AX40">
        <v>43077697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Y40*Source!I34</f>
        <v>2.5170625000000002E-2</v>
      </c>
      <c r="CY40">
        <f>AB40</f>
        <v>1356.31</v>
      </c>
      <c r="CZ40">
        <f>AF40</f>
        <v>138.54</v>
      </c>
      <c r="DA40">
        <f>AJ40</f>
        <v>9.7899999999999991</v>
      </c>
      <c r="DB40">
        <f>ROUND((ROUND(AT40*CZ40,2)*1.15),2)</f>
        <v>199.16</v>
      </c>
      <c r="DC40">
        <f>ROUND((ROUND(AT40*AG40,2)*1.15),2)</f>
        <v>17.399999999999999</v>
      </c>
    </row>
    <row r="41" spans="1:107">
      <c r="A41">
        <f>ROW(Source!A34)</f>
        <v>34</v>
      </c>
      <c r="B41">
        <v>43077426</v>
      </c>
      <c r="C41">
        <v>43077686</v>
      </c>
      <c r="D41">
        <v>33274572</v>
      </c>
      <c r="E41">
        <v>1</v>
      </c>
      <c r="F41">
        <v>1</v>
      </c>
      <c r="G41">
        <v>1</v>
      </c>
      <c r="H41">
        <v>2</v>
      </c>
      <c r="I41" t="s">
        <v>450</v>
      </c>
      <c r="J41" t="s">
        <v>451</v>
      </c>
      <c r="K41" t="s">
        <v>452</v>
      </c>
      <c r="L41">
        <v>1368</v>
      </c>
      <c r="N41">
        <v>1011</v>
      </c>
      <c r="O41" t="s">
        <v>404</v>
      </c>
      <c r="P41" t="s">
        <v>404</v>
      </c>
      <c r="Q41">
        <v>1</v>
      </c>
      <c r="W41">
        <v>0</v>
      </c>
      <c r="X41">
        <v>1084334125</v>
      </c>
      <c r="Y41">
        <v>12.052</v>
      </c>
      <c r="AA41">
        <v>0</v>
      </c>
      <c r="AB41">
        <v>56.1</v>
      </c>
      <c r="AC41">
        <v>0</v>
      </c>
      <c r="AD41">
        <v>0</v>
      </c>
      <c r="AE41">
        <v>0</v>
      </c>
      <c r="AF41">
        <v>7.55</v>
      </c>
      <c r="AG41">
        <v>0</v>
      </c>
      <c r="AH41">
        <v>0</v>
      </c>
      <c r="AI41">
        <v>1</v>
      </c>
      <c r="AJ41">
        <v>7.43</v>
      </c>
      <c r="AK41">
        <v>28.59</v>
      </c>
      <c r="AL41">
        <v>1</v>
      </c>
      <c r="AN41">
        <v>0</v>
      </c>
      <c r="AO41">
        <v>1</v>
      </c>
      <c r="AP41">
        <v>1</v>
      </c>
      <c r="AQ41">
        <v>0</v>
      </c>
      <c r="AR41">
        <v>0</v>
      </c>
      <c r="AS41" t="s">
        <v>3</v>
      </c>
      <c r="AT41">
        <v>10.48</v>
      </c>
      <c r="AU41" t="s">
        <v>28</v>
      </c>
      <c r="AV41">
        <v>0</v>
      </c>
      <c r="AW41">
        <v>2</v>
      </c>
      <c r="AX41">
        <v>43077698</v>
      </c>
      <c r="AY41">
        <v>1</v>
      </c>
      <c r="AZ41">
        <v>0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Y41*Source!I34</f>
        <v>0.21103052</v>
      </c>
      <c r="CY41">
        <f>AB41</f>
        <v>56.1</v>
      </c>
      <c r="CZ41">
        <f>AF41</f>
        <v>7.55</v>
      </c>
      <c r="DA41">
        <f>AJ41</f>
        <v>7.43</v>
      </c>
      <c r="DB41">
        <f>ROUND((ROUND(AT41*CZ41,2)*1.15),2)</f>
        <v>90.99</v>
      </c>
      <c r="DC41">
        <f>ROUND((ROUND(AT41*AG41,2)*1.15),2)</f>
        <v>0</v>
      </c>
    </row>
    <row r="42" spans="1:107">
      <c r="A42">
        <f>ROW(Source!A34)</f>
        <v>34</v>
      </c>
      <c r="B42">
        <v>43077426</v>
      </c>
      <c r="C42">
        <v>43077686</v>
      </c>
      <c r="D42">
        <v>33276210</v>
      </c>
      <c r="E42">
        <v>1</v>
      </c>
      <c r="F42">
        <v>1</v>
      </c>
      <c r="G42">
        <v>1</v>
      </c>
      <c r="H42">
        <v>2</v>
      </c>
      <c r="I42" t="s">
        <v>405</v>
      </c>
      <c r="J42" t="s">
        <v>406</v>
      </c>
      <c r="K42" t="s">
        <v>407</v>
      </c>
      <c r="L42">
        <v>1368</v>
      </c>
      <c r="N42">
        <v>1011</v>
      </c>
      <c r="O42" t="s">
        <v>404</v>
      </c>
      <c r="P42" t="s">
        <v>404</v>
      </c>
      <c r="Q42">
        <v>1</v>
      </c>
      <c r="W42">
        <v>0</v>
      </c>
      <c r="X42">
        <v>-671646184</v>
      </c>
      <c r="Y42">
        <v>1.4375</v>
      </c>
      <c r="AA42">
        <v>0</v>
      </c>
      <c r="AB42">
        <v>1141.49</v>
      </c>
      <c r="AC42">
        <v>295.91000000000003</v>
      </c>
      <c r="AD42">
        <v>0</v>
      </c>
      <c r="AE42">
        <v>0</v>
      </c>
      <c r="AF42">
        <v>91.76</v>
      </c>
      <c r="AG42">
        <v>10.35</v>
      </c>
      <c r="AH42">
        <v>0</v>
      </c>
      <c r="AI42">
        <v>1</v>
      </c>
      <c r="AJ42">
        <v>12.44</v>
      </c>
      <c r="AK42">
        <v>28.59</v>
      </c>
      <c r="AL42">
        <v>1</v>
      </c>
      <c r="AN42">
        <v>0</v>
      </c>
      <c r="AO42">
        <v>1</v>
      </c>
      <c r="AP42">
        <v>1</v>
      </c>
      <c r="AQ42">
        <v>0</v>
      </c>
      <c r="AR42">
        <v>0</v>
      </c>
      <c r="AS42" t="s">
        <v>3</v>
      </c>
      <c r="AT42">
        <v>1.25</v>
      </c>
      <c r="AU42" t="s">
        <v>28</v>
      </c>
      <c r="AV42">
        <v>0</v>
      </c>
      <c r="AW42">
        <v>2</v>
      </c>
      <c r="AX42">
        <v>43077699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Y42*Source!I34</f>
        <v>2.5170625000000002E-2</v>
      </c>
      <c r="CY42">
        <f>AB42</f>
        <v>1141.49</v>
      </c>
      <c r="CZ42">
        <f>AF42</f>
        <v>91.76</v>
      </c>
      <c r="DA42">
        <f>AJ42</f>
        <v>12.44</v>
      </c>
      <c r="DB42">
        <f>ROUND((ROUND(AT42*CZ42,2)*1.15),2)</f>
        <v>131.91</v>
      </c>
      <c r="DC42">
        <f>ROUND((ROUND(AT42*AG42,2)*1.15),2)</f>
        <v>14.88</v>
      </c>
    </row>
    <row r="43" spans="1:107">
      <c r="A43">
        <f>ROW(Source!A34)</f>
        <v>34</v>
      </c>
      <c r="B43">
        <v>43077426</v>
      </c>
      <c r="C43">
        <v>43077686</v>
      </c>
      <c r="D43">
        <v>33215764</v>
      </c>
      <c r="E43">
        <v>1</v>
      </c>
      <c r="F43">
        <v>1</v>
      </c>
      <c r="G43">
        <v>1</v>
      </c>
      <c r="H43">
        <v>3</v>
      </c>
      <c r="I43" t="s">
        <v>453</v>
      </c>
      <c r="J43" t="s">
        <v>454</v>
      </c>
      <c r="K43" t="s">
        <v>455</v>
      </c>
      <c r="L43">
        <v>1346</v>
      </c>
      <c r="N43">
        <v>1009</v>
      </c>
      <c r="O43" t="s">
        <v>415</v>
      </c>
      <c r="P43" t="s">
        <v>415</v>
      </c>
      <c r="Q43">
        <v>1</v>
      </c>
      <c r="W43">
        <v>0</v>
      </c>
      <c r="X43">
        <v>-347328291</v>
      </c>
      <c r="Y43">
        <v>3.36</v>
      </c>
      <c r="AA43">
        <v>121.69</v>
      </c>
      <c r="AB43">
        <v>0</v>
      </c>
      <c r="AC43">
        <v>0</v>
      </c>
      <c r="AD43">
        <v>0</v>
      </c>
      <c r="AE43">
        <v>12.65</v>
      </c>
      <c r="AF43">
        <v>0</v>
      </c>
      <c r="AG43">
        <v>0</v>
      </c>
      <c r="AH43">
        <v>0</v>
      </c>
      <c r="AI43">
        <v>9.6199999999999992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3.36</v>
      </c>
      <c r="AU43" t="s">
        <v>3</v>
      </c>
      <c r="AV43">
        <v>0</v>
      </c>
      <c r="AW43">
        <v>2</v>
      </c>
      <c r="AX43">
        <v>43077700</v>
      </c>
      <c r="AY43">
        <v>1</v>
      </c>
      <c r="AZ43">
        <v>0</v>
      </c>
      <c r="BA43">
        <v>43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Y43*Source!I34</f>
        <v>5.88336E-2</v>
      </c>
      <c r="CY43">
        <f>AA43</f>
        <v>121.69</v>
      </c>
      <c r="CZ43">
        <f>AE43</f>
        <v>12.65</v>
      </c>
      <c r="DA43">
        <f>AI43</f>
        <v>9.6199999999999992</v>
      </c>
      <c r="DB43">
        <f>ROUND(ROUND(AT43*CZ43,2),2)</f>
        <v>42.5</v>
      </c>
      <c r="DC43">
        <f>ROUND(ROUND(AT43*AG43,2),2)</f>
        <v>0</v>
      </c>
    </row>
    <row r="44" spans="1:107">
      <c r="A44">
        <f>ROW(Source!A34)</f>
        <v>34</v>
      </c>
      <c r="B44">
        <v>43077426</v>
      </c>
      <c r="C44">
        <v>43077686</v>
      </c>
      <c r="D44">
        <v>33216000</v>
      </c>
      <c r="E44">
        <v>1</v>
      </c>
      <c r="F44">
        <v>1</v>
      </c>
      <c r="G44">
        <v>1</v>
      </c>
      <c r="H44">
        <v>3</v>
      </c>
      <c r="I44" t="s">
        <v>456</v>
      </c>
      <c r="J44" t="s">
        <v>457</v>
      </c>
      <c r="K44" t="s">
        <v>458</v>
      </c>
      <c r="L44">
        <v>1346</v>
      </c>
      <c r="N44">
        <v>1009</v>
      </c>
      <c r="O44" t="s">
        <v>415</v>
      </c>
      <c r="P44" t="s">
        <v>415</v>
      </c>
      <c r="Q44">
        <v>1</v>
      </c>
      <c r="W44">
        <v>0</v>
      </c>
      <c r="X44">
        <v>-1815671160</v>
      </c>
      <c r="Y44">
        <v>2.54</v>
      </c>
      <c r="AA44">
        <v>165.7</v>
      </c>
      <c r="AB44">
        <v>0</v>
      </c>
      <c r="AC44">
        <v>0</v>
      </c>
      <c r="AD44">
        <v>0</v>
      </c>
      <c r="AE44">
        <v>9.49</v>
      </c>
      <c r="AF44">
        <v>0</v>
      </c>
      <c r="AG44">
        <v>0</v>
      </c>
      <c r="AH44">
        <v>0</v>
      </c>
      <c r="AI44">
        <v>17.46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2.54</v>
      </c>
      <c r="AU44" t="s">
        <v>3</v>
      </c>
      <c r="AV44">
        <v>0</v>
      </c>
      <c r="AW44">
        <v>2</v>
      </c>
      <c r="AX44">
        <v>43077701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Y44*Source!I34</f>
        <v>4.4475400000000005E-2</v>
      </c>
      <c r="CY44">
        <f>AA44</f>
        <v>165.7</v>
      </c>
      <c r="CZ44">
        <f>AE44</f>
        <v>9.49</v>
      </c>
      <c r="DA44">
        <f>AI44</f>
        <v>17.46</v>
      </c>
      <c r="DB44">
        <f>ROUND(ROUND(AT44*CZ44,2),2)</f>
        <v>24.1</v>
      </c>
      <c r="DC44">
        <f>ROUND(ROUND(AT44*AG44,2),2)</f>
        <v>0</v>
      </c>
    </row>
    <row r="45" spans="1:107">
      <c r="A45">
        <f>ROW(Source!A34)</f>
        <v>34</v>
      </c>
      <c r="B45">
        <v>43077426</v>
      </c>
      <c r="C45">
        <v>43077686</v>
      </c>
      <c r="D45">
        <v>33273846</v>
      </c>
      <c r="E45">
        <v>1</v>
      </c>
      <c r="F45">
        <v>1</v>
      </c>
      <c r="G45">
        <v>1</v>
      </c>
      <c r="H45">
        <v>3</v>
      </c>
      <c r="I45" t="s">
        <v>426</v>
      </c>
      <c r="J45" t="s">
        <v>427</v>
      </c>
      <c r="K45" t="s">
        <v>428</v>
      </c>
      <c r="L45">
        <v>1374</v>
      </c>
      <c r="N45">
        <v>1013</v>
      </c>
      <c r="O45" t="s">
        <v>429</v>
      </c>
      <c r="P45" t="s">
        <v>429</v>
      </c>
      <c r="Q45">
        <v>1</v>
      </c>
      <c r="W45">
        <v>0</v>
      </c>
      <c r="X45">
        <v>2131831278</v>
      </c>
      <c r="Y45">
        <v>9.49</v>
      </c>
      <c r="AA45">
        <v>1</v>
      </c>
      <c r="AB45">
        <v>0</v>
      </c>
      <c r="AC45">
        <v>0</v>
      </c>
      <c r="AD45">
        <v>0</v>
      </c>
      <c r="AE45">
        <v>1</v>
      </c>
      <c r="AF45">
        <v>0</v>
      </c>
      <c r="AG45">
        <v>0</v>
      </c>
      <c r="AH45">
        <v>0</v>
      </c>
      <c r="AI45">
        <v>1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9.49</v>
      </c>
      <c r="AU45" t="s">
        <v>3</v>
      </c>
      <c r="AV45">
        <v>0</v>
      </c>
      <c r="AW45">
        <v>2</v>
      </c>
      <c r="AX45">
        <v>43077702</v>
      </c>
      <c r="AY45">
        <v>1</v>
      </c>
      <c r="AZ45">
        <v>0</v>
      </c>
      <c r="BA45">
        <v>45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Y45*Source!I34</f>
        <v>0.16616990000000001</v>
      </c>
      <c r="CY45">
        <f>AA45</f>
        <v>1</v>
      </c>
      <c r="CZ45">
        <f>AE45</f>
        <v>1</v>
      </c>
      <c r="DA45">
        <f>AI45</f>
        <v>1</v>
      </c>
      <c r="DB45">
        <f>ROUND(ROUND(AT45*CZ45,2),2)</f>
        <v>9.49</v>
      </c>
      <c r="DC45">
        <f>ROUND(ROUND(AT45*AG45,2),2)</f>
        <v>0</v>
      </c>
    </row>
    <row r="46" spans="1:107">
      <c r="A46">
        <f>ROW(Source!A39)</f>
        <v>39</v>
      </c>
      <c r="B46">
        <v>43077426</v>
      </c>
      <c r="C46">
        <v>43077707</v>
      </c>
      <c r="D46">
        <v>23351341</v>
      </c>
      <c r="E46">
        <v>1</v>
      </c>
      <c r="F46">
        <v>1</v>
      </c>
      <c r="G46">
        <v>1</v>
      </c>
      <c r="H46">
        <v>1</v>
      </c>
      <c r="I46" t="s">
        <v>396</v>
      </c>
      <c r="J46" t="s">
        <v>3</v>
      </c>
      <c r="K46" t="s">
        <v>397</v>
      </c>
      <c r="L46">
        <v>1369</v>
      </c>
      <c r="N46">
        <v>1013</v>
      </c>
      <c r="O46" t="s">
        <v>398</v>
      </c>
      <c r="P46" t="s">
        <v>398</v>
      </c>
      <c r="Q46">
        <v>1</v>
      </c>
      <c r="W46">
        <v>0</v>
      </c>
      <c r="X46">
        <v>1903430866</v>
      </c>
      <c r="Y46">
        <v>9.8439999999999994</v>
      </c>
      <c r="AA46">
        <v>0</v>
      </c>
      <c r="AB46">
        <v>0</v>
      </c>
      <c r="AC46">
        <v>0</v>
      </c>
      <c r="AD46">
        <v>8.7899999999999991</v>
      </c>
      <c r="AE46">
        <v>0</v>
      </c>
      <c r="AF46">
        <v>0</v>
      </c>
      <c r="AG46">
        <v>0</v>
      </c>
      <c r="AH46">
        <v>8.7899999999999991</v>
      </c>
      <c r="AI46">
        <v>1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1</v>
      </c>
      <c r="AQ46">
        <v>0</v>
      </c>
      <c r="AR46">
        <v>0</v>
      </c>
      <c r="AS46" t="s">
        <v>3</v>
      </c>
      <c r="AT46">
        <v>8.56</v>
      </c>
      <c r="AU46" t="s">
        <v>28</v>
      </c>
      <c r="AV46">
        <v>1</v>
      </c>
      <c r="AW46">
        <v>2</v>
      </c>
      <c r="AX46">
        <v>43077721</v>
      </c>
      <c r="AY46">
        <v>1</v>
      </c>
      <c r="AZ46">
        <v>0</v>
      </c>
      <c r="BA46">
        <v>46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Y46*Source!I39</f>
        <v>2.9531999999999998</v>
      </c>
      <c r="CY46">
        <f>AD46</f>
        <v>8.7899999999999991</v>
      </c>
      <c r="CZ46">
        <f>AH46</f>
        <v>8.7899999999999991</v>
      </c>
      <c r="DA46">
        <f>AL46</f>
        <v>1</v>
      </c>
      <c r="DB46">
        <f t="shared" ref="DB46:DB52" si="11">ROUND((ROUND(AT46*CZ46,2)*1.15),2)</f>
        <v>86.53</v>
      </c>
      <c r="DC46">
        <f t="shared" ref="DC46:DC52" si="12">ROUND((ROUND(AT46*AG46,2)*1.15),2)</f>
        <v>0</v>
      </c>
    </row>
    <row r="47" spans="1:107">
      <c r="A47">
        <f>ROW(Source!A39)</f>
        <v>39</v>
      </c>
      <c r="B47">
        <v>43077426</v>
      </c>
      <c r="C47">
        <v>43077707</v>
      </c>
      <c r="D47">
        <v>121548</v>
      </c>
      <c r="E47">
        <v>1</v>
      </c>
      <c r="F47">
        <v>1</v>
      </c>
      <c r="G47">
        <v>1</v>
      </c>
      <c r="H47">
        <v>1</v>
      </c>
      <c r="I47" t="s">
        <v>40</v>
      </c>
      <c r="J47" t="s">
        <v>3</v>
      </c>
      <c r="K47" t="s">
        <v>399</v>
      </c>
      <c r="L47">
        <v>608254</v>
      </c>
      <c r="N47">
        <v>1013</v>
      </c>
      <c r="O47" t="s">
        <v>400</v>
      </c>
      <c r="P47" t="s">
        <v>400</v>
      </c>
      <c r="Q47">
        <v>1</v>
      </c>
      <c r="W47">
        <v>0</v>
      </c>
      <c r="X47">
        <v>-185737400</v>
      </c>
      <c r="Y47">
        <v>2.4954999999999998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1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1</v>
      </c>
      <c r="AQ47">
        <v>0</v>
      </c>
      <c r="AR47">
        <v>0</v>
      </c>
      <c r="AS47" t="s">
        <v>3</v>
      </c>
      <c r="AT47">
        <v>2.17</v>
      </c>
      <c r="AU47" t="s">
        <v>28</v>
      </c>
      <c r="AV47">
        <v>2</v>
      </c>
      <c r="AW47">
        <v>2</v>
      </c>
      <c r="AX47">
        <v>43077722</v>
      </c>
      <c r="AY47">
        <v>1</v>
      </c>
      <c r="AZ47">
        <v>0</v>
      </c>
      <c r="BA47">
        <v>47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Y47*Source!I39</f>
        <v>0.74864999999999993</v>
      </c>
      <c r="CY47">
        <f>AD47</f>
        <v>0</v>
      </c>
      <c r="CZ47">
        <f>AH47</f>
        <v>0</v>
      </c>
      <c r="DA47">
        <f>AL47</f>
        <v>1</v>
      </c>
      <c r="DB47">
        <f t="shared" si="11"/>
        <v>0</v>
      </c>
      <c r="DC47">
        <f t="shared" si="12"/>
        <v>0</v>
      </c>
    </row>
    <row r="48" spans="1:107">
      <c r="A48">
        <f>ROW(Source!A39)</f>
        <v>39</v>
      </c>
      <c r="B48">
        <v>43077426</v>
      </c>
      <c r="C48">
        <v>43077707</v>
      </c>
      <c r="D48">
        <v>33274357</v>
      </c>
      <c r="E48">
        <v>1</v>
      </c>
      <c r="F48">
        <v>1</v>
      </c>
      <c r="G48">
        <v>1</v>
      </c>
      <c r="H48">
        <v>2</v>
      </c>
      <c r="I48" t="s">
        <v>401</v>
      </c>
      <c r="J48" t="s">
        <v>402</v>
      </c>
      <c r="K48" t="s">
        <v>403</v>
      </c>
      <c r="L48">
        <v>1368</v>
      </c>
      <c r="N48">
        <v>1011</v>
      </c>
      <c r="O48" t="s">
        <v>404</v>
      </c>
      <c r="P48" t="s">
        <v>404</v>
      </c>
      <c r="Q48">
        <v>1</v>
      </c>
      <c r="W48">
        <v>0</v>
      </c>
      <c r="X48">
        <v>-1424728221</v>
      </c>
      <c r="Y48">
        <v>0.11499999999999999</v>
      </c>
      <c r="AA48">
        <v>0</v>
      </c>
      <c r="AB48">
        <v>1356.31</v>
      </c>
      <c r="AC48">
        <v>345.94</v>
      </c>
      <c r="AD48">
        <v>0</v>
      </c>
      <c r="AE48">
        <v>0</v>
      </c>
      <c r="AF48">
        <v>138.54</v>
      </c>
      <c r="AG48">
        <v>12.1</v>
      </c>
      <c r="AH48">
        <v>0</v>
      </c>
      <c r="AI48">
        <v>1</v>
      </c>
      <c r="AJ48">
        <v>9.7899999999999991</v>
      </c>
      <c r="AK48">
        <v>28.59</v>
      </c>
      <c r="AL48">
        <v>1</v>
      </c>
      <c r="AN48">
        <v>0</v>
      </c>
      <c r="AO48">
        <v>1</v>
      </c>
      <c r="AP48">
        <v>1</v>
      </c>
      <c r="AQ48">
        <v>0</v>
      </c>
      <c r="AR48">
        <v>0</v>
      </c>
      <c r="AS48" t="s">
        <v>3</v>
      </c>
      <c r="AT48">
        <v>0.1</v>
      </c>
      <c r="AU48" t="s">
        <v>28</v>
      </c>
      <c r="AV48">
        <v>0</v>
      </c>
      <c r="AW48">
        <v>2</v>
      </c>
      <c r="AX48">
        <v>43077723</v>
      </c>
      <c r="AY48">
        <v>1</v>
      </c>
      <c r="AZ48">
        <v>0</v>
      </c>
      <c r="BA48">
        <v>48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Y48*Source!I39</f>
        <v>3.4499999999999996E-2</v>
      </c>
      <c r="CY48">
        <f>AB48</f>
        <v>1356.31</v>
      </c>
      <c r="CZ48">
        <f>AF48</f>
        <v>138.54</v>
      </c>
      <c r="DA48">
        <f>AJ48</f>
        <v>9.7899999999999991</v>
      </c>
      <c r="DB48">
        <f t="shared" si="11"/>
        <v>15.93</v>
      </c>
      <c r="DC48">
        <f t="shared" si="12"/>
        <v>1.39</v>
      </c>
    </row>
    <row r="49" spans="1:107">
      <c r="A49">
        <f>ROW(Source!A39)</f>
        <v>39</v>
      </c>
      <c r="B49">
        <v>43077426</v>
      </c>
      <c r="C49">
        <v>43077707</v>
      </c>
      <c r="D49">
        <v>33274493</v>
      </c>
      <c r="E49">
        <v>1</v>
      </c>
      <c r="F49">
        <v>1</v>
      </c>
      <c r="G49">
        <v>1</v>
      </c>
      <c r="H49">
        <v>2</v>
      </c>
      <c r="I49" t="s">
        <v>459</v>
      </c>
      <c r="J49" t="s">
        <v>460</v>
      </c>
      <c r="K49" t="s">
        <v>461</v>
      </c>
      <c r="L49">
        <v>1368</v>
      </c>
      <c r="N49">
        <v>1011</v>
      </c>
      <c r="O49" t="s">
        <v>404</v>
      </c>
      <c r="P49" t="s">
        <v>404</v>
      </c>
      <c r="Q49">
        <v>1</v>
      </c>
      <c r="W49">
        <v>0</v>
      </c>
      <c r="X49">
        <v>-1287301825</v>
      </c>
      <c r="Y49">
        <v>2.3804999999999996</v>
      </c>
      <c r="AA49">
        <v>0</v>
      </c>
      <c r="AB49">
        <v>383.76</v>
      </c>
      <c r="AC49">
        <v>257.31</v>
      </c>
      <c r="AD49">
        <v>0</v>
      </c>
      <c r="AE49">
        <v>0</v>
      </c>
      <c r="AF49">
        <v>27.93</v>
      </c>
      <c r="AG49">
        <v>9</v>
      </c>
      <c r="AH49">
        <v>0</v>
      </c>
      <c r="AI49">
        <v>1</v>
      </c>
      <c r="AJ49">
        <v>13.74</v>
      </c>
      <c r="AK49">
        <v>28.59</v>
      </c>
      <c r="AL49">
        <v>1</v>
      </c>
      <c r="AN49">
        <v>0</v>
      </c>
      <c r="AO49">
        <v>1</v>
      </c>
      <c r="AP49">
        <v>1</v>
      </c>
      <c r="AQ49">
        <v>0</v>
      </c>
      <c r="AR49">
        <v>0</v>
      </c>
      <c r="AS49" t="s">
        <v>3</v>
      </c>
      <c r="AT49">
        <v>2.0699999999999998</v>
      </c>
      <c r="AU49" t="s">
        <v>28</v>
      </c>
      <c r="AV49">
        <v>0</v>
      </c>
      <c r="AW49">
        <v>2</v>
      </c>
      <c r="AX49">
        <v>43077724</v>
      </c>
      <c r="AY49">
        <v>1</v>
      </c>
      <c r="AZ49">
        <v>0</v>
      </c>
      <c r="BA49">
        <v>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Y49*Source!I39</f>
        <v>0.71414999999999984</v>
      </c>
      <c r="CY49">
        <f>AB49</f>
        <v>383.76</v>
      </c>
      <c r="CZ49">
        <f>AF49</f>
        <v>27.93</v>
      </c>
      <c r="DA49">
        <f>AJ49</f>
        <v>13.74</v>
      </c>
      <c r="DB49">
        <f t="shared" si="11"/>
        <v>66.489999999999995</v>
      </c>
      <c r="DC49">
        <f t="shared" si="12"/>
        <v>21.42</v>
      </c>
    </row>
    <row r="50" spans="1:107">
      <c r="A50">
        <f>ROW(Source!A39)</f>
        <v>39</v>
      </c>
      <c r="B50">
        <v>43077426</v>
      </c>
      <c r="C50">
        <v>43077707</v>
      </c>
      <c r="D50">
        <v>33274572</v>
      </c>
      <c r="E50">
        <v>1</v>
      </c>
      <c r="F50">
        <v>1</v>
      </c>
      <c r="G50">
        <v>1</v>
      </c>
      <c r="H50">
        <v>2</v>
      </c>
      <c r="I50" t="s">
        <v>450</v>
      </c>
      <c r="J50" t="s">
        <v>451</v>
      </c>
      <c r="K50" t="s">
        <v>452</v>
      </c>
      <c r="L50">
        <v>1368</v>
      </c>
      <c r="N50">
        <v>1011</v>
      </c>
      <c r="O50" t="s">
        <v>404</v>
      </c>
      <c r="P50" t="s">
        <v>404</v>
      </c>
      <c r="Q50">
        <v>1</v>
      </c>
      <c r="W50">
        <v>0</v>
      </c>
      <c r="X50">
        <v>1084334125</v>
      </c>
      <c r="Y50">
        <v>2.2194999999999996</v>
      </c>
      <c r="AA50">
        <v>0</v>
      </c>
      <c r="AB50">
        <v>56.1</v>
      </c>
      <c r="AC50">
        <v>0</v>
      </c>
      <c r="AD50">
        <v>0</v>
      </c>
      <c r="AE50">
        <v>0</v>
      </c>
      <c r="AF50">
        <v>7.55</v>
      </c>
      <c r="AG50">
        <v>0</v>
      </c>
      <c r="AH50">
        <v>0</v>
      </c>
      <c r="AI50">
        <v>1</v>
      </c>
      <c r="AJ50">
        <v>7.43</v>
      </c>
      <c r="AK50">
        <v>28.59</v>
      </c>
      <c r="AL50">
        <v>1</v>
      </c>
      <c r="AN50">
        <v>0</v>
      </c>
      <c r="AO50">
        <v>1</v>
      </c>
      <c r="AP50">
        <v>1</v>
      </c>
      <c r="AQ50">
        <v>0</v>
      </c>
      <c r="AR50">
        <v>0</v>
      </c>
      <c r="AS50" t="s">
        <v>3</v>
      </c>
      <c r="AT50">
        <v>1.93</v>
      </c>
      <c r="AU50" t="s">
        <v>28</v>
      </c>
      <c r="AV50">
        <v>0</v>
      </c>
      <c r="AW50">
        <v>2</v>
      </c>
      <c r="AX50">
        <v>43077725</v>
      </c>
      <c r="AY50">
        <v>1</v>
      </c>
      <c r="AZ50">
        <v>0</v>
      </c>
      <c r="BA50">
        <v>50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Y50*Source!I39</f>
        <v>0.66584999999999983</v>
      </c>
      <c r="CY50">
        <f>AB50</f>
        <v>56.1</v>
      </c>
      <c r="CZ50">
        <f>AF50</f>
        <v>7.55</v>
      </c>
      <c r="DA50">
        <f>AJ50</f>
        <v>7.43</v>
      </c>
      <c r="DB50">
        <f t="shared" si="11"/>
        <v>16.760000000000002</v>
      </c>
      <c r="DC50">
        <f t="shared" si="12"/>
        <v>0</v>
      </c>
    </row>
    <row r="51" spans="1:107">
      <c r="A51">
        <f>ROW(Source!A39)</f>
        <v>39</v>
      </c>
      <c r="B51">
        <v>43077426</v>
      </c>
      <c r="C51">
        <v>43077707</v>
      </c>
      <c r="D51">
        <v>33275961</v>
      </c>
      <c r="E51">
        <v>1</v>
      </c>
      <c r="F51">
        <v>1</v>
      </c>
      <c r="G51">
        <v>1</v>
      </c>
      <c r="H51">
        <v>2</v>
      </c>
      <c r="I51" t="s">
        <v>462</v>
      </c>
      <c r="J51" t="s">
        <v>463</v>
      </c>
      <c r="K51" t="s">
        <v>464</v>
      </c>
      <c r="L51">
        <v>1368</v>
      </c>
      <c r="N51">
        <v>1011</v>
      </c>
      <c r="O51" t="s">
        <v>404</v>
      </c>
      <c r="P51" t="s">
        <v>404</v>
      </c>
      <c r="Q51">
        <v>1</v>
      </c>
      <c r="W51">
        <v>0</v>
      </c>
      <c r="X51">
        <v>1067600123</v>
      </c>
      <c r="Y51">
        <v>2.0354999999999999</v>
      </c>
      <c r="AA51">
        <v>0</v>
      </c>
      <c r="AB51">
        <v>13.67</v>
      </c>
      <c r="AC51">
        <v>0</v>
      </c>
      <c r="AD51">
        <v>0</v>
      </c>
      <c r="AE51">
        <v>0</v>
      </c>
      <c r="AF51">
        <v>2.27</v>
      </c>
      <c r="AG51">
        <v>0</v>
      </c>
      <c r="AH51">
        <v>0</v>
      </c>
      <c r="AI51">
        <v>1</v>
      </c>
      <c r="AJ51">
        <v>6.02</v>
      </c>
      <c r="AK51">
        <v>28.59</v>
      </c>
      <c r="AL51">
        <v>1</v>
      </c>
      <c r="AN51">
        <v>0</v>
      </c>
      <c r="AO51">
        <v>1</v>
      </c>
      <c r="AP51">
        <v>1</v>
      </c>
      <c r="AQ51">
        <v>0</v>
      </c>
      <c r="AR51">
        <v>0</v>
      </c>
      <c r="AS51" t="s">
        <v>3</v>
      </c>
      <c r="AT51">
        <v>1.77</v>
      </c>
      <c r="AU51" t="s">
        <v>28</v>
      </c>
      <c r="AV51">
        <v>0</v>
      </c>
      <c r="AW51">
        <v>2</v>
      </c>
      <c r="AX51">
        <v>43077726</v>
      </c>
      <c r="AY51">
        <v>1</v>
      </c>
      <c r="AZ51">
        <v>0</v>
      </c>
      <c r="BA51"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Y51*Source!I39</f>
        <v>0.61064999999999992</v>
      </c>
      <c r="CY51">
        <f>AB51</f>
        <v>13.67</v>
      </c>
      <c r="CZ51">
        <f>AF51</f>
        <v>2.27</v>
      </c>
      <c r="DA51">
        <f>AJ51</f>
        <v>6.02</v>
      </c>
      <c r="DB51">
        <f t="shared" si="11"/>
        <v>4.62</v>
      </c>
      <c r="DC51">
        <f t="shared" si="12"/>
        <v>0</v>
      </c>
    </row>
    <row r="52" spans="1:107">
      <c r="A52">
        <f>ROW(Source!A39)</f>
        <v>39</v>
      </c>
      <c r="B52">
        <v>43077426</v>
      </c>
      <c r="C52">
        <v>43077707</v>
      </c>
      <c r="D52">
        <v>33276210</v>
      </c>
      <c r="E52">
        <v>1</v>
      </c>
      <c r="F52">
        <v>1</v>
      </c>
      <c r="G52">
        <v>1</v>
      </c>
      <c r="H52">
        <v>2</v>
      </c>
      <c r="I52" t="s">
        <v>405</v>
      </c>
      <c r="J52" t="s">
        <v>406</v>
      </c>
      <c r="K52" t="s">
        <v>407</v>
      </c>
      <c r="L52">
        <v>1368</v>
      </c>
      <c r="N52">
        <v>1011</v>
      </c>
      <c r="O52" t="s">
        <v>404</v>
      </c>
      <c r="P52" t="s">
        <v>404</v>
      </c>
      <c r="Q52">
        <v>1</v>
      </c>
      <c r="W52">
        <v>0</v>
      </c>
      <c r="X52">
        <v>-671646184</v>
      </c>
      <c r="Y52">
        <v>0.11499999999999999</v>
      </c>
      <c r="AA52">
        <v>0</v>
      </c>
      <c r="AB52">
        <v>1141.49</v>
      </c>
      <c r="AC52">
        <v>295.91000000000003</v>
      </c>
      <c r="AD52">
        <v>0</v>
      </c>
      <c r="AE52">
        <v>0</v>
      </c>
      <c r="AF52">
        <v>91.76</v>
      </c>
      <c r="AG52">
        <v>10.35</v>
      </c>
      <c r="AH52">
        <v>0</v>
      </c>
      <c r="AI52">
        <v>1</v>
      </c>
      <c r="AJ52">
        <v>12.44</v>
      </c>
      <c r="AK52">
        <v>28.59</v>
      </c>
      <c r="AL52">
        <v>1</v>
      </c>
      <c r="AN52">
        <v>0</v>
      </c>
      <c r="AO52">
        <v>1</v>
      </c>
      <c r="AP52">
        <v>1</v>
      </c>
      <c r="AQ52">
        <v>0</v>
      </c>
      <c r="AR52">
        <v>0</v>
      </c>
      <c r="AS52" t="s">
        <v>3</v>
      </c>
      <c r="AT52">
        <v>0.1</v>
      </c>
      <c r="AU52" t="s">
        <v>28</v>
      </c>
      <c r="AV52">
        <v>0</v>
      </c>
      <c r="AW52">
        <v>2</v>
      </c>
      <c r="AX52">
        <v>43077727</v>
      </c>
      <c r="AY52">
        <v>1</v>
      </c>
      <c r="AZ52">
        <v>0</v>
      </c>
      <c r="BA52">
        <v>52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Y52*Source!I39</f>
        <v>3.4499999999999996E-2</v>
      </c>
      <c r="CY52">
        <f>AB52</f>
        <v>1141.49</v>
      </c>
      <c r="CZ52">
        <f>AF52</f>
        <v>91.76</v>
      </c>
      <c r="DA52">
        <f>AJ52</f>
        <v>12.44</v>
      </c>
      <c r="DB52">
        <f t="shared" si="11"/>
        <v>10.56</v>
      </c>
      <c r="DC52">
        <f t="shared" si="12"/>
        <v>1.2</v>
      </c>
    </row>
    <row r="53" spans="1:107">
      <c r="A53">
        <f>ROW(Source!A39)</f>
        <v>39</v>
      </c>
      <c r="B53">
        <v>43077426</v>
      </c>
      <c r="C53">
        <v>43077707</v>
      </c>
      <c r="D53">
        <v>33215764</v>
      </c>
      <c r="E53">
        <v>1</v>
      </c>
      <c r="F53">
        <v>1</v>
      </c>
      <c r="G53">
        <v>1</v>
      </c>
      <c r="H53">
        <v>3</v>
      </c>
      <c r="I53" t="s">
        <v>453</v>
      </c>
      <c r="J53" t="s">
        <v>454</v>
      </c>
      <c r="K53" t="s">
        <v>455</v>
      </c>
      <c r="L53">
        <v>1346</v>
      </c>
      <c r="N53">
        <v>1009</v>
      </c>
      <c r="O53" t="s">
        <v>415</v>
      </c>
      <c r="P53" t="s">
        <v>415</v>
      </c>
      <c r="Q53">
        <v>1</v>
      </c>
      <c r="W53">
        <v>0</v>
      </c>
      <c r="X53">
        <v>-347328291</v>
      </c>
      <c r="Y53">
        <v>2.14</v>
      </c>
      <c r="AA53">
        <v>121.69</v>
      </c>
      <c r="AB53">
        <v>0</v>
      </c>
      <c r="AC53">
        <v>0</v>
      </c>
      <c r="AD53">
        <v>0</v>
      </c>
      <c r="AE53">
        <v>12.65</v>
      </c>
      <c r="AF53">
        <v>0</v>
      </c>
      <c r="AG53">
        <v>0</v>
      </c>
      <c r="AH53">
        <v>0</v>
      </c>
      <c r="AI53">
        <v>9.6199999999999992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0</v>
      </c>
      <c r="AQ53">
        <v>0</v>
      </c>
      <c r="AR53">
        <v>0</v>
      </c>
      <c r="AS53" t="s">
        <v>3</v>
      </c>
      <c r="AT53">
        <v>2.14</v>
      </c>
      <c r="AU53" t="s">
        <v>3</v>
      </c>
      <c r="AV53">
        <v>0</v>
      </c>
      <c r="AW53">
        <v>2</v>
      </c>
      <c r="AX53">
        <v>43077728</v>
      </c>
      <c r="AY53">
        <v>1</v>
      </c>
      <c r="AZ53">
        <v>0</v>
      </c>
      <c r="BA53">
        <v>53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Y53*Source!I39</f>
        <v>0.64200000000000002</v>
      </c>
      <c r="CY53">
        <f t="shared" ref="CY53:CY58" si="13">AA53</f>
        <v>121.69</v>
      </c>
      <c r="CZ53">
        <f t="shared" ref="CZ53:CZ58" si="14">AE53</f>
        <v>12.65</v>
      </c>
      <c r="DA53">
        <f t="shared" ref="DA53:DA58" si="15">AI53</f>
        <v>9.6199999999999992</v>
      </c>
      <c r="DB53">
        <f t="shared" ref="DB53:DB58" si="16">ROUND(ROUND(AT53*CZ53,2),2)</f>
        <v>27.07</v>
      </c>
      <c r="DC53">
        <f t="shared" ref="DC53:DC58" si="17">ROUND(ROUND(AT53*AG53,2),2)</f>
        <v>0</v>
      </c>
    </row>
    <row r="54" spans="1:107">
      <c r="A54">
        <f>ROW(Source!A39)</f>
        <v>39</v>
      </c>
      <c r="B54">
        <v>43077426</v>
      </c>
      <c r="C54">
        <v>43077707</v>
      </c>
      <c r="D54">
        <v>33216000</v>
      </c>
      <c r="E54">
        <v>1</v>
      </c>
      <c r="F54">
        <v>1</v>
      </c>
      <c r="G54">
        <v>1</v>
      </c>
      <c r="H54">
        <v>3</v>
      </c>
      <c r="I54" t="s">
        <v>456</v>
      </c>
      <c r="J54" t="s">
        <v>457</v>
      </c>
      <c r="K54" t="s">
        <v>458</v>
      </c>
      <c r="L54">
        <v>1346</v>
      </c>
      <c r="N54">
        <v>1009</v>
      </c>
      <c r="O54" t="s">
        <v>415</v>
      </c>
      <c r="P54" t="s">
        <v>415</v>
      </c>
      <c r="Q54">
        <v>1</v>
      </c>
      <c r="W54">
        <v>0</v>
      </c>
      <c r="X54">
        <v>-1815671160</v>
      </c>
      <c r="Y54">
        <v>1.25</v>
      </c>
      <c r="AA54">
        <v>165.7</v>
      </c>
      <c r="AB54">
        <v>0</v>
      </c>
      <c r="AC54">
        <v>0</v>
      </c>
      <c r="AD54">
        <v>0</v>
      </c>
      <c r="AE54">
        <v>9.49</v>
      </c>
      <c r="AF54">
        <v>0</v>
      </c>
      <c r="AG54">
        <v>0</v>
      </c>
      <c r="AH54">
        <v>0</v>
      </c>
      <c r="AI54">
        <v>17.46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1.25</v>
      </c>
      <c r="AU54" t="s">
        <v>3</v>
      </c>
      <c r="AV54">
        <v>0</v>
      </c>
      <c r="AW54">
        <v>2</v>
      </c>
      <c r="AX54">
        <v>43077729</v>
      </c>
      <c r="AY54">
        <v>1</v>
      </c>
      <c r="AZ54">
        <v>0</v>
      </c>
      <c r="BA54">
        <v>54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Y54*Source!I39</f>
        <v>0.375</v>
      </c>
      <c r="CY54">
        <f t="shared" si="13"/>
        <v>165.7</v>
      </c>
      <c r="CZ54">
        <f t="shared" si="14"/>
        <v>9.49</v>
      </c>
      <c r="DA54">
        <f t="shared" si="15"/>
        <v>17.46</v>
      </c>
      <c r="DB54">
        <f t="shared" si="16"/>
        <v>11.86</v>
      </c>
      <c r="DC54">
        <f t="shared" si="17"/>
        <v>0</v>
      </c>
    </row>
    <row r="55" spans="1:107">
      <c r="A55">
        <f>ROW(Source!A39)</f>
        <v>39</v>
      </c>
      <c r="B55">
        <v>43077426</v>
      </c>
      <c r="C55">
        <v>43077707</v>
      </c>
      <c r="D55">
        <v>33216194</v>
      </c>
      <c r="E55">
        <v>1</v>
      </c>
      <c r="F55">
        <v>1</v>
      </c>
      <c r="G55">
        <v>1</v>
      </c>
      <c r="H55">
        <v>3</v>
      </c>
      <c r="I55" t="s">
        <v>465</v>
      </c>
      <c r="J55" t="s">
        <v>466</v>
      </c>
      <c r="K55" t="s">
        <v>467</v>
      </c>
      <c r="L55">
        <v>1355</v>
      </c>
      <c r="N55">
        <v>1010</v>
      </c>
      <c r="O55" t="s">
        <v>468</v>
      </c>
      <c r="P55" t="s">
        <v>468</v>
      </c>
      <c r="Q55">
        <v>100</v>
      </c>
      <c r="W55">
        <v>0</v>
      </c>
      <c r="X55">
        <v>2122249271</v>
      </c>
      <c r="Y55">
        <v>0.3</v>
      </c>
      <c r="AA55">
        <v>363.13</v>
      </c>
      <c r="AB55">
        <v>0</v>
      </c>
      <c r="AC55">
        <v>0</v>
      </c>
      <c r="AD55">
        <v>0</v>
      </c>
      <c r="AE55">
        <v>87.29</v>
      </c>
      <c r="AF55">
        <v>0</v>
      </c>
      <c r="AG55">
        <v>0</v>
      </c>
      <c r="AH55">
        <v>0</v>
      </c>
      <c r="AI55">
        <v>4.16</v>
      </c>
      <c r="AJ55">
        <v>1</v>
      </c>
      <c r="AK55">
        <v>1</v>
      </c>
      <c r="AL55">
        <v>1</v>
      </c>
      <c r="AN55">
        <v>0</v>
      </c>
      <c r="AO55">
        <v>1</v>
      </c>
      <c r="AP55">
        <v>0</v>
      </c>
      <c r="AQ55">
        <v>0</v>
      </c>
      <c r="AR55">
        <v>0</v>
      </c>
      <c r="AS55" t="s">
        <v>3</v>
      </c>
      <c r="AT55">
        <v>0.3</v>
      </c>
      <c r="AU55" t="s">
        <v>3</v>
      </c>
      <c r="AV55">
        <v>0</v>
      </c>
      <c r="AW55">
        <v>2</v>
      </c>
      <c r="AX55">
        <v>43077730</v>
      </c>
      <c r="AY55">
        <v>1</v>
      </c>
      <c r="AZ55">
        <v>0</v>
      </c>
      <c r="BA55">
        <v>55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Y55*Source!I39</f>
        <v>0.09</v>
      </c>
      <c r="CY55">
        <f t="shared" si="13"/>
        <v>363.13</v>
      </c>
      <c r="CZ55">
        <f t="shared" si="14"/>
        <v>87.29</v>
      </c>
      <c r="DA55">
        <f t="shared" si="15"/>
        <v>4.16</v>
      </c>
      <c r="DB55">
        <f t="shared" si="16"/>
        <v>26.19</v>
      </c>
      <c r="DC55">
        <f t="shared" si="17"/>
        <v>0</v>
      </c>
    </row>
    <row r="56" spans="1:107">
      <c r="A56">
        <f>ROW(Source!A39)</f>
        <v>39</v>
      </c>
      <c r="B56">
        <v>43077426</v>
      </c>
      <c r="C56">
        <v>43077707</v>
      </c>
      <c r="D56">
        <v>33258738</v>
      </c>
      <c r="E56">
        <v>1</v>
      </c>
      <c r="F56">
        <v>1</v>
      </c>
      <c r="G56">
        <v>1</v>
      </c>
      <c r="H56">
        <v>3</v>
      </c>
      <c r="I56" t="s">
        <v>469</v>
      </c>
      <c r="J56" t="s">
        <v>470</v>
      </c>
      <c r="K56" t="s">
        <v>471</v>
      </c>
      <c r="L56">
        <v>1354</v>
      </c>
      <c r="N56">
        <v>1010</v>
      </c>
      <c r="O56" t="s">
        <v>72</v>
      </c>
      <c r="P56" t="s">
        <v>72</v>
      </c>
      <c r="Q56">
        <v>1</v>
      </c>
      <c r="W56">
        <v>0</v>
      </c>
      <c r="X56">
        <v>-427792581</v>
      </c>
      <c r="Y56">
        <v>6</v>
      </c>
      <c r="AA56">
        <v>18.71</v>
      </c>
      <c r="AB56">
        <v>0</v>
      </c>
      <c r="AC56">
        <v>0</v>
      </c>
      <c r="AD56">
        <v>0</v>
      </c>
      <c r="AE56">
        <v>5.07</v>
      </c>
      <c r="AF56">
        <v>0</v>
      </c>
      <c r="AG56">
        <v>0</v>
      </c>
      <c r="AH56">
        <v>0</v>
      </c>
      <c r="AI56">
        <v>3.69</v>
      </c>
      <c r="AJ56">
        <v>1</v>
      </c>
      <c r="AK56">
        <v>1</v>
      </c>
      <c r="AL56">
        <v>1</v>
      </c>
      <c r="AN56">
        <v>0</v>
      </c>
      <c r="AO56">
        <v>1</v>
      </c>
      <c r="AP56">
        <v>0</v>
      </c>
      <c r="AQ56">
        <v>0</v>
      </c>
      <c r="AR56">
        <v>0</v>
      </c>
      <c r="AS56" t="s">
        <v>3</v>
      </c>
      <c r="AT56">
        <v>6</v>
      </c>
      <c r="AU56" t="s">
        <v>3</v>
      </c>
      <c r="AV56">
        <v>0</v>
      </c>
      <c r="AW56">
        <v>2</v>
      </c>
      <c r="AX56">
        <v>43077731</v>
      </c>
      <c r="AY56">
        <v>1</v>
      </c>
      <c r="AZ56">
        <v>0</v>
      </c>
      <c r="BA56">
        <v>56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Y56*Source!I39</f>
        <v>1.7999999999999998</v>
      </c>
      <c r="CY56">
        <f t="shared" si="13"/>
        <v>18.71</v>
      </c>
      <c r="CZ56">
        <f t="shared" si="14"/>
        <v>5.07</v>
      </c>
      <c r="DA56">
        <f t="shared" si="15"/>
        <v>3.69</v>
      </c>
      <c r="DB56">
        <f t="shared" si="16"/>
        <v>30.42</v>
      </c>
      <c r="DC56">
        <f t="shared" si="17"/>
        <v>0</v>
      </c>
    </row>
    <row r="57" spans="1:107">
      <c r="A57">
        <f>ROW(Source!A39)</f>
        <v>39</v>
      </c>
      <c r="B57">
        <v>43077426</v>
      </c>
      <c r="C57">
        <v>43077707</v>
      </c>
      <c r="D57">
        <v>33267025</v>
      </c>
      <c r="E57">
        <v>1</v>
      </c>
      <c r="F57">
        <v>1</v>
      </c>
      <c r="G57">
        <v>1</v>
      </c>
      <c r="H57">
        <v>3</v>
      </c>
      <c r="I57" t="s">
        <v>472</v>
      </c>
      <c r="J57" t="s">
        <v>473</v>
      </c>
      <c r="K57" t="s">
        <v>474</v>
      </c>
      <c r="L57">
        <v>1354</v>
      </c>
      <c r="N57">
        <v>1010</v>
      </c>
      <c r="O57" t="s">
        <v>72</v>
      </c>
      <c r="P57" t="s">
        <v>72</v>
      </c>
      <c r="Q57">
        <v>1</v>
      </c>
      <c r="W57">
        <v>0</v>
      </c>
      <c r="X57">
        <v>-611822404</v>
      </c>
      <c r="Y57">
        <v>30</v>
      </c>
      <c r="AA57">
        <v>81.349999999999994</v>
      </c>
      <c r="AB57">
        <v>0</v>
      </c>
      <c r="AC57">
        <v>0</v>
      </c>
      <c r="AD57">
        <v>0</v>
      </c>
      <c r="AE57">
        <v>10.69</v>
      </c>
      <c r="AF57">
        <v>0</v>
      </c>
      <c r="AG57">
        <v>0</v>
      </c>
      <c r="AH57">
        <v>0</v>
      </c>
      <c r="AI57">
        <v>7.61</v>
      </c>
      <c r="AJ57">
        <v>1</v>
      </c>
      <c r="AK57">
        <v>1</v>
      </c>
      <c r="AL57">
        <v>1</v>
      </c>
      <c r="AN57">
        <v>0</v>
      </c>
      <c r="AO57">
        <v>1</v>
      </c>
      <c r="AP57">
        <v>0</v>
      </c>
      <c r="AQ57">
        <v>0</v>
      </c>
      <c r="AR57">
        <v>0</v>
      </c>
      <c r="AS57" t="s">
        <v>3</v>
      </c>
      <c r="AT57">
        <v>30</v>
      </c>
      <c r="AU57" t="s">
        <v>3</v>
      </c>
      <c r="AV57">
        <v>0</v>
      </c>
      <c r="AW57">
        <v>2</v>
      </c>
      <c r="AX57">
        <v>43077732</v>
      </c>
      <c r="AY57">
        <v>1</v>
      </c>
      <c r="AZ57">
        <v>0</v>
      </c>
      <c r="BA57">
        <v>57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Y57*Source!I39</f>
        <v>9</v>
      </c>
      <c r="CY57">
        <f t="shared" si="13"/>
        <v>81.349999999999994</v>
      </c>
      <c r="CZ57">
        <f t="shared" si="14"/>
        <v>10.69</v>
      </c>
      <c r="DA57">
        <f t="shared" si="15"/>
        <v>7.61</v>
      </c>
      <c r="DB57">
        <f t="shared" si="16"/>
        <v>320.7</v>
      </c>
      <c r="DC57">
        <f t="shared" si="17"/>
        <v>0</v>
      </c>
    </row>
    <row r="58" spans="1:107">
      <c r="A58">
        <f>ROW(Source!A39)</f>
        <v>39</v>
      </c>
      <c r="B58">
        <v>43077426</v>
      </c>
      <c r="C58">
        <v>43077707</v>
      </c>
      <c r="D58">
        <v>33273846</v>
      </c>
      <c r="E58">
        <v>1</v>
      </c>
      <c r="F58">
        <v>1</v>
      </c>
      <c r="G58">
        <v>1</v>
      </c>
      <c r="H58">
        <v>3</v>
      </c>
      <c r="I58" t="s">
        <v>426</v>
      </c>
      <c r="J58" t="s">
        <v>427</v>
      </c>
      <c r="K58" t="s">
        <v>428</v>
      </c>
      <c r="L58">
        <v>1374</v>
      </c>
      <c r="N58">
        <v>1013</v>
      </c>
      <c r="O58" t="s">
        <v>429</v>
      </c>
      <c r="P58" t="s">
        <v>429</v>
      </c>
      <c r="Q58">
        <v>1</v>
      </c>
      <c r="W58">
        <v>0</v>
      </c>
      <c r="X58">
        <v>2131831278</v>
      </c>
      <c r="Y58">
        <v>1.5</v>
      </c>
      <c r="AA58">
        <v>1</v>
      </c>
      <c r="AB58">
        <v>0</v>
      </c>
      <c r="AC58">
        <v>0</v>
      </c>
      <c r="AD58">
        <v>0</v>
      </c>
      <c r="AE58">
        <v>1</v>
      </c>
      <c r="AF58">
        <v>0</v>
      </c>
      <c r="AG58">
        <v>0</v>
      </c>
      <c r="AH58">
        <v>0</v>
      </c>
      <c r="AI58">
        <v>1</v>
      </c>
      <c r="AJ58">
        <v>1</v>
      </c>
      <c r="AK58">
        <v>1</v>
      </c>
      <c r="AL58">
        <v>1</v>
      </c>
      <c r="AN58">
        <v>0</v>
      </c>
      <c r="AO58">
        <v>1</v>
      </c>
      <c r="AP58">
        <v>0</v>
      </c>
      <c r="AQ58">
        <v>0</v>
      </c>
      <c r="AR58">
        <v>0</v>
      </c>
      <c r="AS58" t="s">
        <v>3</v>
      </c>
      <c r="AT58">
        <v>1.5</v>
      </c>
      <c r="AU58" t="s">
        <v>3</v>
      </c>
      <c r="AV58">
        <v>0</v>
      </c>
      <c r="AW58">
        <v>2</v>
      </c>
      <c r="AX58">
        <v>43077733</v>
      </c>
      <c r="AY58">
        <v>1</v>
      </c>
      <c r="AZ58">
        <v>0</v>
      </c>
      <c r="BA58">
        <v>58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Y58*Source!I39</f>
        <v>0.44999999999999996</v>
      </c>
      <c r="CY58">
        <f t="shared" si="13"/>
        <v>1</v>
      </c>
      <c r="CZ58">
        <f t="shared" si="14"/>
        <v>1</v>
      </c>
      <c r="DA58">
        <f t="shared" si="15"/>
        <v>1</v>
      </c>
      <c r="DB58">
        <f t="shared" si="16"/>
        <v>1.5</v>
      </c>
      <c r="DC58">
        <f t="shared" si="17"/>
        <v>0</v>
      </c>
    </row>
    <row r="59" spans="1:107">
      <c r="A59">
        <f>ROW(Source!A44)</f>
        <v>44</v>
      </c>
      <c r="B59">
        <v>43077426</v>
      </c>
      <c r="C59">
        <v>43077738</v>
      </c>
      <c r="D59">
        <v>23355901</v>
      </c>
      <c r="E59">
        <v>1</v>
      </c>
      <c r="F59">
        <v>1</v>
      </c>
      <c r="G59">
        <v>1</v>
      </c>
      <c r="H59">
        <v>1</v>
      </c>
      <c r="I59" t="s">
        <v>475</v>
      </c>
      <c r="J59" t="s">
        <v>3</v>
      </c>
      <c r="K59" t="s">
        <v>476</v>
      </c>
      <c r="L59">
        <v>1369</v>
      </c>
      <c r="N59">
        <v>1013</v>
      </c>
      <c r="O59" t="s">
        <v>398</v>
      </c>
      <c r="P59" t="s">
        <v>398</v>
      </c>
      <c r="Q59">
        <v>1</v>
      </c>
      <c r="W59">
        <v>0</v>
      </c>
      <c r="X59">
        <v>1915132312</v>
      </c>
      <c r="Y59">
        <v>4.0134999999999996</v>
      </c>
      <c r="AA59">
        <v>0</v>
      </c>
      <c r="AB59">
        <v>0</v>
      </c>
      <c r="AC59">
        <v>0</v>
      </c>
      <c r="AD59">
        <v>9.27</v>
      </c>
      <c r="AE59">
        <v>0</v>
      </c>
      <c r="AF59">
        <v>0</v>
      </c>
      <c r="AG59">
        <v>0</v>
      </c>
      <c r="AH59">
        <v>9.27</v>
      </c>
      <c r="AI59">
        <v>1</v>
      </c>
      <c r="AJ59">
        <v>1</v>
      </c>
      <c r="AK59">
        <v>1</v>
      </c>
      <c r="AL59">
        <v>1</v>
      </c>
      <c r="AN59">
        <v>0</v>
      </c>
      <c r="AO59">
        <v>1</v>
      </c>
      <c r="AP59">
        <v>1</v>
      </c>
      <c r="AQ59">
        <v>0</v>
      </c>
      <c r="AR59">
        <v>0</v>
      </c>
      <c r="AS59" t="s">
        <v>3</v>
      </c>
      <c r="AT59">
        <v>3.49</v>
      </c>
      <c r="AU59" t="s">
        <v>28</v>
      </c>
      <c r="AV59">
        <v>1</v>
      </c>
      <c r="AW59">
        <v>2</v>
      </c>
      <c r="AX59">
        <v>43077749</v>
      </c>
      <c r="AY59">
        <v>1</v>
      </c>
      <c r="AZ59">
        <v>0</v>
      </c>
      <c r="BA59">
        <v>59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Y59*Source!I44</f>
        <v>4.0134999999999996</v>
      </c>
      <c r="CY59">
        <f>AD59</f>
        <v>9.27</v>
      </c>
      <c r="CZ59">
        <f>AH59</f>
        <v>9.27</v>
      </c>
      <c r="DA59">
        <f>AL59</f>
        <v>1</v>
      </c>
      <c r="DB59">
        <f>ROUND((ROUND(AT59*CZ59,2)*1.15),2)</f>
        <v>37.200000000000003</v>
      </c>
      <c r="DC59">
        <f>ROUND((ROUND(AT59*AG59,2)*1.15),2)</f>
        <v>0</v>
      </c>
    </row>
    <row r="60" spans="1:107">
      <c r="A60">
        <f>ROW(Source!A44)</f>
        <v>44</v>
      </c>
      <c r="B60">
        <v>43077426</v>
      </c>
      <c r="C60">
        <v>43077738</v>
      </c>
      <c r="D60">
        <v>121548</v>
      </c>
      <c r="E60">
        <v>1</v>
      </c>
      <c r="F60">
        <v>1</v>
      </c>
      <c r="G60">
        <v>1</v>
      </c>
      <c r="H60">
        <v>1</v>
      </c>
      <c r="I60" t="s">
        <v>40</v>
      </c>
      <c r="J60" t="s">
        <v>3</v>
      </c>
      <c r="K60" t="s">
        <v>399</v>
      </c>
      <c r="L60">
        <v>608254</v>
      </c>
      <c r="N60">
        <v>1013</v>
      </c>
      <c r="O60" t="s">
        <v>400</v>
      </c>
      <c r="P60" t="s">
        <v>400</v>
      </c>
      <c r="Q60">
        <v>1</v>
      </c>
      <c r="W60">
        <v>0</v>
      </c>
      <c r="X60">
        <v>-185737400</v>
      </c>
      <c r="Y60">
        <v>0.34499999999999997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1</v>
      </c>
      <c r="AJ60">
        <v>1</v>
      </c>
      <c r="AK60">
        <v>1</v>
      </c>
      <c r="AL60">
        <v>1</v>
      </c>
      <c r="AN60">
        <v>0</v>
      </c>
      <c r="AO60">
        <v>1</v>
      </c>
      <c r="AP60">
        <v>1</v>
      </c>
      <c r="AQ60">
        <v>0</v>
      </c>
      <c r="AR60">
        <v>0</v>
      </c>
      <c r="AS60" t="s">
        <v>3</v>
      </c>
      <c r="AT60">
        <v>0.3</v>
      </c>
      <c r="AU60" t="s">
        <v>28</v>
      </c>
      <c r="AV60">
        <v>2</v>
      </c>
      <c r="AW60">
        <v>2</v>
      </c>
      <c r="AX60">
        <v>43077750</v>
      </c>
      <c r="AY60">
        <v>1</v>
      </c>
      <c r="AZ60">
        <v>0</v>
      </c>
      <c r="BA60">
        <v>60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Y60*Source!I44</f>
        <v>0.34499999999999997</v>
      </c>
      <c r="CY60">
        <f>AD60</f>
        <v>0</v>
      </c>
      <c r="CZ60">
        <f>AH60</f>
        <v>0</v>
      </c>
      <c r="DA60">
        <f>AL60</f>
        <v>1</v>
      </c>
      <c r="DB60">
        <f>ROUND((ROUND(AT60*CZ60,2)*1.15),2)</f>
        <v>0</v>
      </c>
      <c r="DC60">
        <f>ROUND((ROUND(AT60*AG60,2)*1.15),2)</f>
        <v>0</v>
      </c>
    </row>
    <row r="61" spans="1:107">
      <c r="A61">
        <f>ROW(Source!A44)</f>
        <v>44</v>
      </c>
      <c r="B61">
        <v>43077426</v>
      </c>
      <c r="C61">
        <v>43077738</v>
      </c>
      <c r="D61">
        <v>33274357</v>
      </c>
      <c r="E61">
        <v>1</v>
      </c>
      <c r="F61">
        <v>1</v>
      </c>
      <c r="G61">
        <v>1</v>
      </c>
      <c r="H61">
        <v>2</v>
      </c>
      <c r="I61" t="s">
        <v>401</v>
      </c>
      <c r="J61" t="s">
        <v>402</v>
      </c>
      <c r="K61" t="s">
        <v>403</v>
      </c>
      <c r="L61">
        <v>1368</v>
      </c>
      <c r="N61">
        <v>1011</v>
      </c>
      <c r="O61" t="s">
        <v>404</v>
      </c>
      <c r="P61" t="s">
        <v>404</v>
      </c>
      <c r="Q61">
        <v>1</v>
      </c>
      <c r="W61">
        <v>0</v>
      </c>
      <c r="X61">
        <v>-1424728221</v>
      </c>
      <c r="Y61">
        <v>0.34499999999999997</v>
      </c>
      <c r="AA61">
        <v>0</v>
      </c>
      <c r="AB61">
        <v>1356.31</v>
      </c>
      <c r="AC61">
        <v>345.94</v>
      </c>
      <c r="AD61">
        <v>0</v>
      </c>
      <c r="AE61">
        <v>0</v>
      </c>
      <c r="AF61">
        <v>138.54</v>
      </c>
      <c r="AG61">
        <v>12.1</v>
      </c>
      <c r="AH61">
        <v>0</v>
      </c>
      <c r="AI61">
        <v>1</v>
      </c>
      <c r="AJ61">
        <v>9.7899999999999991</v>
      </c>
      <c r="AK61">
        <v>28.59</v>
      </c>
      <c r="AL61">
        <v>1</v>
      </c>
      <c r="AN61">
        <v>0</v>
      </c>
      <c r="AO61">
        <v>1</v>
      </c>
      <c r="AP61">
        <v>1</v>
      </c>
      <c r="AQ61">
        <v>0</v>
      </c>
      <c r="AR61">
        <v>0</v>
      </c>
      <c r="AS61" t="s">
        <v>3</v>
      </c>
      <c r="AT61">
        <v>0.3</v>
      </c>
      <c r="AU61" t="s">
        <v>28</v>
      </c>
      <c r="AV61">
        <v>0</v>
      </c>
      <c r="AW61">
        <v>2</v>
      </c>
      <c r="AX61">
        <v>43077751</v>
      </c>
      <c r="AY61">
        <v>1</v>
      </c>
      <c r="AZ61">
        <v>0</v>
      </c>
      <c r="BA61">
        <v>61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Y61*Source!I44</f>
        <v>0.34499999999999997</v>
      </c>
      <c r="CY61">
        <f>AB61</f>
        <v>1356.31</v>
      </c>
      <c r="CZ61">
        <f>AF61</f>
        <v>138.54</v>
      </c>
      <c r="DA61">
        <f>AJ61</f>
        <v>9.7899999999999991</v>
      </c>
      <c r="DB61">
        <f>ROUND((ROUND(AT61*CZ61,2)*1.15),2)</f>
        <v>47.79</v>
      </c>
      <c r="DC61">
        <f>ROUND((ROUND(AT61*AG61,2)*1.15),2)</f>
        <v>4.17</v>
      </c>
    </row>
    <row r="62" spans="1:107">
      <c r="A62">
        <f>ROW(Source!A44)</f>
        <v>44</v>
      </c>
      <c r="B62">
        <v>43077426</v>
      </c>
      <c r="C62">
        <v>43077738</v>
      </c>
      <c r="D62">
        <v>33274572</v>
      </c>
      <c r="E62">
        <v>1</v>
      </c>
      <c r="F62">
        <v>1</v>
      </c>
      <c r="G62">
        <v>1</v>
      </c>
      <c r="H62">
        <v>2</v>
      </c>
      <c r="I62" t="s">
        <v>450</v>
      </c>
      <c r="J62" t="s">
        <v>451</v>
      </c>
      <c r="K62" t="s">
        <v>452</v>
      </c>
      <c r="L62">
        <v>1368</v>
      </c>
      <c r="N62">
        <v>1011</v>
      </c>
      <c r="O62" t="s">
        <v>404</v>
      </c>
      <c r="P62" t="s">
        <v>404</v>
      </c>
      <c r="Q62">
        <v>1</v>
      </c>
      <c r="W62">
        <v>0</v>
      </c>
      <c r="X62">
        <v>1084334125</v>
      </c>
      <c r="Y62">
        <v>0.90849999999999997</v>
      </c>
      <c r="AA62">
        <v>0</v>
      </c>
      <c r="AB62">
        <v>56.1</v>
      </c>
      <c r="AC62">
        <v>0</v>
      </c>
      <c r="AD62">
        <v>0</v>
      </c>
      <c r="AE62">
        <v>0</v>
      </c>
      <c r="AF62">
        <v>7.55</v>
      </c>
      <c r="AG62">
        <v>0</v>
      </c>
      <c r="AH62">
        <v>0</v>
      </c>
      <c r="AI62">
        <v>1</v>
      </c>
      <c r="AJ62">
        <v>7.43</v>
      </c>
      <c r="AK62">
        <v>28.59</v>
      </c>
      <c r="AL62">
        <v>1</v>
      </c>
      <c r="AN62">
        <v>0</v>
      </c>
      <c r="AO62">
        <v>1</v>
      </c>
      <c r="AP62">
        <v>1</v>
      </c>
      <c r="AQ62">
        <v>0</v>
      </c>
      <c r="AR62">
        <v>0</v>
      </c>
      <c r="AS62" t="s">
        <v>3</v>
      </c>
      <c r="AT62">
        <v>0.79</v>
      </c>
      <c r="AU62" t="s">
        <v>28</v>
      </c>
      <c r="AV62">
        <v>0</v>
      </c>
      <c r="AW62">
        <v>2</v>
      </c>
      <c r="AX62">
        <v>43077752</v>
      </c>
      <c r="AY62">
        <v>1</v>
      </c>
      <c r="AZ62">
        <v>0</v>
      </c>
      <c r="BA62">
        <v>62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Y62*Source!I44</f>
        <v>0.90849999999999997</v>
      </c>
      <c r="CY62">
        <f>AB62</f>
        <v>56.1</v>
      </c>
      <c r="CZ62">
        <f>AF62</f>
        <v>7.55</v>
      </c>
      <c r="DA62">
        <f>AJ62</f>
        <v>7.43</v>
      </c>
      <c r="DB62">
        <f>ROUND((ROUND(AT62*CZ62,2)*1.15),2)</f>
        <v>6.85</v>
      </c>
      <c r="DC62">
        <f>ROUND((ROUND(AT62*AG62,2)*1.15),2)</f>
        <v>0</v>
      </c>
    </row>
    <row r="63" spans="1:107">
      <c r="A63">
        <f>ROW(Source!A44)</f>
        <v>44</v>
      </c>
      <c r="B63">
        <v>43077426</v>
      </c>
      <c r="C63">
        <v>43077738</v>
      </c>
      <c r="D63">
        <v>33276210</v>
      </c>
      <c r="E63">
        <v>1</v>
      </c>
      <c r="F63">
        <v>1</v>
      </c>
      <c r="G63">
        <v>1</v>
      </c>
      <c r="H63">
        <v>2</v>
      </c>
      <c r="I63" t="s">
        <v>405</v>
      </c>
      <c r="J63" t="s">
        <v>406</v>
      </c>
      <c r="K63" t="s">
        <v>407</v>
      </c>
      <c r="L63">
        <v>1368</v>
      </c>
      <c r="N63">
        <v>1011</v>
      </c>
      <c r="O63" t="s">
        <v>404</v>
      </c>
      <c r="P63" t="s">
        <v>404</v>
      </c>
      <c r="Q63">
        <v>1</v>
      </c>
      <c r="W63">
        <v>0</v>
      </c>
      <c r="X63">
        <v>-671646184</v>
      </c>
      <c r="Y63">
        <v>0.34499999999999997</v>
      </c>
      <c r="AA63">
        <v>0</v>
      </c>
      <c r="AB63">
        <v>1141.49</v>
      </c>
      <c r="AC63">
        <v>295.91000000000003</v>
      </c>
      <c r="AD63">
        <v>0</v>
      </c>
      <c r="AE63">
        <v>0</v>
      </c>
      <c r="AF63">
        <v>91.76</v>
      </c>
      <c r="AG63">
        <v>10.35</v>
      </c>
      <c r="AH63">
        <v>0</v>
      </c>
      <c r="AI63">
        <v>1</v>
      </c>
      <c r="AJ63">
        <v>12.44</v>
      </c>
      <c r="AK63">
        <v>28.59</v>
      </c>
      <c r="AL63">
        <v>1</v>
      </c>
      <c r="AN63">
        <v>0</v>
      </c>
      <c r="AO63">
        <v>1</v>
      </c>
      <c r="AP63">
        <v>1</v>
      </c>
      <c r="AQ63">
        <v>0</v>
      </c>
      <c r="AR63">
        <v>0</v>
      </c>
      <c r="AS63" t="s">
        <v>3</v>
      </c>
      <c r="AT63">
        <v>0.3</v>
      </c>
      <c r="AU63" t="s">
        <v>28</v>
      </c>
      <c r="AV63">
        <v>0</v>
      </c>
      <c r="AW63">
        <v>2</v>
      </c>
      <c r="AX63">
        <v>43077753</v>
      </c>
      <c r="AY63">
        <v>1</v>
      </c>
      <c r="AZ63">
        <v>0</v>
      </c>
      <c r="BA63">
        <v>63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Y63*Source!I44</f>
        <v>0.34499999999999997</v>
      </c>
      <c r="CY63">
        <f>AB63</f>
        <v>1141.49</v>
      </c>
      <c r="CZ63">
        <f>AF63</f>
        <v>91.76</v>
      </c>
      <c r="DA63">
        <f>AJ63</f>
        <v>12.44</v>
      </c>
      <c r="DB63">
        <f>ROUND((ROUND(AT63*CZ63,2)*1.15),2)</f>
        <v>31.66</v>
      </c>
      <c r="DC63">
        <f>ROUND((ROUND(AT63*AG63,2)*1.15),2)</f>
        <v>3.58</v>
      </c>
    </row>
    <row r="64" spans="1:107">
      <c r="A64">
        <f>ROW(Source!A44)</f>
        <v>44</v>
      </c>
      <c r="B64">
        <v>43077426</v>
      </c>
      <c r="C64">
        <v>43077738</v>
      </c>
      <c r="D64">
        <v>33215764</v>
      </c>
      <c r="E64">
        <v>1</v>
      </c>
      <c r="F64">
        <v>1</v>
      </c>
      <c r="G64">
        <v>1</v>
      </c>
      <c r="H64">
        <v>3</v>
      </c>
      <c r="I64" t="s">
        <v>453</v>
      </c>
      <c r="J64" t="s">
        <v>454</v>
      </c>
      <c r="K64" t="s">
        <v>455</v>
      </c>
      <c r="L64">
        <v>1346</v>
      </c>
      <c r="N64">
        <v>1009</v>
      </c>
      <c r="O64" t="s">
        <v>415</v>
      </c>
      <c r="P64" t="s">
        <v>415</v>
      </c>
      <c r="Q64">
        <v>1</v>
      </c>
      <c r="W64">
        <v>0</v>
      </c>
      <c r="X64">
        <v>-347328291</v>
      </c>
      <c r="Y64">
        <v>0.25</v>
      </c>
      <c r="AA64">
        <v>121.69</v>
      </c>
      <c r="AB64">
        <v>0</v>
      </c>
      <c r="AC64">
        <v>0</v>
      </c>
      <c r="AD64">
        <v>0</v>
      </c>
      <c r="AE64">
        <v>12.65</v>
      </c>
      <c r="AF64">
        <v>0</v>
      </c>
      <c r="AG64">
        <v>0</v>
      </c>
      <c r="AH64">
        <v>0</v>
      </c>
      <c r="AI64">
        <v>9.6199999999999992</v>
      </c>
      <c r="AJ64">
        <v>1</v>
      </c>
      <c r="AK64">
        <v>1</v>
      </c>
      <c r="AL64">
        <v>1</v>
      </c>
      <c r="AN64">
        <v>0</v>
      </c>
      <c r="AO64">
        <v>1</v>
      </c>
      <c r="AP64">
        <v>1</v>
      </c>
      <c r="AQ64">
        <v>0</v>
      </c>
      <c r="AR64">
        <v>0</v>
      </c>
      <c r="AS64" t="s">
        <v>3</v>
      </c>
      <c r="AT64">
        <v>0.25</v>
      </c>
      <c r="AU64" t="s">
        <v>3</v>
      </c>
      <c r="AV64">
        <v>0</v>
      </c>
      <c r="AW64">
        <v>2</v>
      </c>
      <c r="AX64">
        <v>43077754</v>
      </c>
      <c r="AY64">
        <v>1</v>
      </c>
      <c r="AZ64">
        <v>0</v>
      </c>
      <c r="BA64">
        <v>64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Y64*Source!I44</f>
        <v>0.25</v>
      </c>
      <c r="CY64">
        <f>AA64</f>
        <v>121.69</v>
      </c>
      <c r="CZ64">
        <f>AE64</f>
        <v>12.65</v>
      </c>
      <c r="DA64">
        <f>AI64</f>
        <v>9.6199999999999992</v>
      </c>
      <c r="DB64">
        <f>ROUND(ROUND(AT64*CZ64,2),2)</f>
        <v>3.16</v>
      </c>
      <c r="DC64">
        <f>ROUND(ROUND(AT64*AG64,2),2)</f>
        <v>0</v>
      </c>
    </row>
    <row r="65" spans="1:107">
      <c r="A65">
        <f>ROW(Source!A44)</f>
        <v>44</v>
      </c>
      <c r="B65">
        <v>43077426</v>
      </c>
      <c r="C65">
        <v>43077738</v>
      </c>
      <c r="D65">
        <v>33216000</v>
      </c>
      <c r="E65">
        <v>1</v>
      </c>
      <c r="F65">
        <v>1</v>
      </c>
      <c r="G65">
        <v>1</v>
      </c>
      <c r="H65">
        <v>3</v>
      </c>
      <c r="I65" t="s">
        <v>456</v>
      </c>
      <c r="J65" t="s">
        <v>457</v>
      </c>
      <c r="K65" t="s">
        <v>458</v>
      </c>
      <c r="L65">
        <v>1346</v>
      </c>
      <c r="N65">
        <v>1009</v>
      </c>
      <c r="O65" t="s">
        <v>415</v>
      </c>
      <c r="P65" t="s">
        <v>415</v>
      </c>
      <c r="Q65">
        <v>1</v>
      </c>
      <c r="W65">
        <v>0</v>
      </c>
      <c r="X65">
        <v>-1815671160</v>
      </c>
      <c r="Y65">
        <v>0.06</v>
      </c>
      <c r="AA65">
        <v>165.7</v>
      </c>
      <c r="AB65">
        <v>0</v>
      </c>
      <c r="AC65">
        <v>0</v>
      </c>
      <c r="AD65">
        <v>0</v>
      </c>
      <c r="AE65">
        <v>9.49</v>
      </c>
      <c r="AF65">
        <v>0</v>
      </c>
      <c r="AG65">
        <v>0</v>
      </c>
      <c r="AH65">
        <v>0</v>
      </c>
      <c r="AI65">
        <v>17.46</v>
      </c>
      <c r="AJ65">
        <v>1</v>
      </c>
      <c r="AK65">
        <v>1</v>
      </c>
      <c r="AL65">
        <v>1</v>
      </c>
      <c r="AN65">
        <v>0</v>
      </c>
      <c r="AO65">
        <v>1</v>
      </c>
      <c r="AP65">
        <v>1</v>
      </c>
      <c r="AQ65">
        <v>0</v>
      </c>
      <c r="AR65">
        <v>0</v>
      </c>
      <c r="AS65" t="s">
        <v>3</v>
      </c>
      <c r="AT65">
        <v>0.06</v>
      </c>
      <c r="AU65" t="s">
        <v>3</v>
      </c>
      <c r="AV65">
        <v>0</v>
      </c>
      <c r="AW65">
        <v>2</v>
      </c>
      <c r="AX65">
        <v>43077755</v>
      </c>
      <c r="AY65">
        <v>1</v>
      </c>
      <c r="AZ65">
        <v>0</v>
      </c>
      <c r="BA65">
        <v>65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Y65*Source!I44</f>
        <v>0.06</v>
      </c>
      <c r="CY65">
        <f>AA65</f>
        <v>165.7</v>
      </c>
      <c r="CZ65">
        <f>AE65</f>
        <v>9.49</v>
      </c>
      <c r="DA65">
        <f>AI65</f>
        <v>17.46</v>
      </c>
      <c r="DB65">
        <f>ROUND(ROUND(AT65*CZ65,2),2)</f>
        <v>0.56999999999999995</v>
      </c>
      <c r="DC65">
        <f>ROUND(ROUND(AT65*AG65,2),2)</f>
        <v>0</v>
      </c>
    </row>
    <row r="66" spans="1:107">
      <c r="A66">
        <f>ROW(Source!A44)</f>
        <v>44</v>
      </c>
      <c r="B66">
        <v>43077426</v>
      </c>
      <c r="C66">
        <v>43077738</v>
      </c>
      <c r="D66">
        <v>33212190</v>
      </c>
      <c r="E66">
        <v>1</v>
      </c>
      <c r="F66">
        <v>1</v>
      </c>
      <c r="G66">
        <v>1</v>
      </c>
      <c r="H66">
        <v>3</v>
      </c>
      <c r="I66" t="s">
        <v>412</v>
      </c>
      <c r="J66" t="s">
        <v>413</v>
      </c>
      <c r="K66" t="s">
        <v>414</v>
      </c>
      <c r="L66">
        <v>1346</v>
      </c>
      <c r="N66">
        <v>1009</v>
      </c>
      <c r="O66" t="s">
        <v>415</v>
      </c>
      <c r="P66" t="s">
        <v>415</v>
      </c>
      <c r="Q66">
        <v>1</v>
      </c>
      <c r="W66">
        <v>0</v>
      </c>
      <c r="X66">
        <v>1831350124</v>
      </c>
      <c r="Y66">
        <v>0.03</v>
      </c>
      <c r="AA66">
        <v>124.58</v>
      </c>
      <c r="AB66">
        <v>0</v>
      </c>
      <c r="AC66">
        <v>0</v>
      </c>
      <c r="AD66">
        <v>0</v>
      </c>
      <c r="AE66">
        <v>29.04</v>
      </c>
      <c r="AF66">
        <v>0</v>
      </c>
      <c r="AG66">
        <v>0</v>
      </c>
      <c r="AH66">
        <v>0</v>
      </c>
      <c r="AI66">
        <v>4.29</v>
      </c>
      <c r="AJ66">
        <v>1</v>
      </c>
      <c r="AK66">
        <v>1</v>
      </c>
      <c r="AL66">
        <v>1</v>
      </c>
      <c r="AN66">
        <v>0</v>
      </c>
      <c r="AO66">
        <v>1</v>
      </c>
      <c r="AP66">
        <v>1</v>
      </c>
      <c r="AQ66">
        <v>0</v>
      </c>
      <c r="AR66">
        <v>0</v>
      </c>
      <c r="AS66" t="s">
        <v>3</v>
      </c>
      <c r="AT66">
        <v>0.03</v>
      </c>
      <c r="AU66" t="s">
        <v>3</v>
      </c>
      <c r="AV66">
        <v>0</v>
      </c>
      <c r="AW66">
        <v>2</v>
      </c>
      <c r="AX66">
        <v>43077756</v>
      </c>
      <c r="AY66">
        <v>1</v>
      </c>
      <c r="AZ66">
        <v>0</v>
      </c>
      <c r="BA66">
        <v>66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Y66*Source!I44</f>
        <v>0.03</v>
      </c>
      <c r="CY66">
        <f>AA66</f>
        <v>124.58</v>
      </c>
      <c r="CZ66">
        <f>AE66</f>
        <v>29.04</v>
      </c>
      <c r="DA66">
        <f>AI66</f>
        <v>4.29</v>
      </c>
      <c r="DB66">
        <f>ROUND(ROUND(AT66*CZ66,2),2)</f>
        <v>0.87</v>
      </c>
      <c r="DC66">
        <f>ROUND(ROUND(AT66*AG66,2),2)</f>
        <v>0</v>
      </c>
    </row>
    <row r="67" spans="1:107">
      <c r="A67">
        <f>ROW(Source!A44)</f>
        <v>44</v>
      </c>
      <c r="B67">
        <v>43077426</v>
      </c>
      <c r="C67">
        <v>43077738</v>
      </c>
      <c r="D67">
        <v>33229844</v>
      </c>
      <c r="E67">
        <v>1</v>
      </c>
      <c r="F67">
        <v>1</v>
      </c>
      <c r="G67">
        <v>1</v>
      </c>
      <c r="H67">
        <v>3</v>
      </c>
      <c r="I67" t="s">
        <v>477</v>
      </c>
      <c r="J67" t="s">
        <v>478</v>
      </c>
      <c r="K67" t="s">
        <v>479</v>
      </c>
      <c r="L67">
        <v>1348</v>
      </c>
      <c r="N67">
        <v>1009</v>
      </c>
      <c r="O67" t="s">
        <v>411</v>
      </c>
      <c r="P67" t="s">
        <v>411</v>
      </c>
      <c r="Q67">
        <v>1000</v>
      </c>
      <c r="W67">
        <v>0</v>
      </c>
      <c r="X67">
        <v>-1120195284</v>
      </c>
      <c r="Y67">
        <v>2.5000000000000001E-2</v>
      </c>
      <c r="AA67">
        <v>109604.68</v>
      </c>
      <c r="AB67">
        <v>0</v>
      </c>
      <c r="AC67">
        <v>0</v>
      </c>
      <c r="AD67">
        <v>0</v>
      </c>
      <c r="AE67">
        <v>11672.49</v>
      </c>
      <c r="AF67">
        <v>0</v>
      </c>
      <c r="AG67">
        <v>0</v>
      </c>
      <c r="AH67">
        <v>0</v>
      </c>
      <c r="AI67">
        <v>9.39</v>
      </c>
      <c r="AJ67">
        <v>1</v>
      </c>
      <c r="AK67">
        <v>1</v>
      </c>
      <c r="AL67">
        <v>1</v>
      </c>
      <c r="AN67">
        <v>0</v>
      </c>
      <c r="AO67">
        <v>1</v>
      </c>
      <c r="AP67">
        <v>1</v>
      </c>
      <c r="AQ67">
        <v>0</v>
      </c>
      <c r="AR67">
        <v>0</v>
      </c>
      <c r="AS67" t="s">
        <v>3</v>
      </c>
      <c r="AT67">
        <v>2.5000000000000001E-2</v>
      </c>
      <c r="AU67" t="s">
        <v>3</v>
      </c>
      <c r="AV67">
        <v>0</v>
      </c>
      <c r="AW67">
        <v>2</v>
      </c>
      <c r="AX67">
        <v>43077757</v>
      </c>
      <c r="AY67">
        <v>1</v>
      </c>
      <c r="AZ67">
        <v>0</v>
      </c>
      <c r="BA67">
        <v>67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Y67*Source!I44</f>
        <v>2.5000000000000001E-2</v>
      </c>
      <c r="CY67">
        <f>AA67</f>
        <v>109604.68</v>
      </c>
      <c r="CZ67">
        <f>AE67</f>
        <v>11672.49</v>
      </c>
      <c r="DA67">
        <f>AI67</f>
        <v>9.39</v>
      </c>
      <c r="DB67">
        <f>ROUND(ROUND(AT67*CZ67,2),2)</f>
        <v>291.81</v>
      </c>
      <c r="DC67">
        <f>ROUND(ROUND(AT67*AG67,2),2)</f>
        <v>0</v>
      </c>
    </row>
    <row r="68" spans="1:107">
      <c r="A68">
        <f>ROW(Source!A44)</f>
        <v>44</v>
      </c>
      <c r="B68">
        <v>43077426</v>
      </c>
      <c r="C68">
        <v>43077738</v>
      </c>
      <c r="D68">
        <v>33273846</v>
      </c>
      <c r="E68">
        <v>1</v>
      </c>
      <c r="F68">
        <v>1</v>
      </c>
      <c r="G68">
        <v>1</v>
      </c>
      <c r="H68">
        <v>3</v>
      </c>
      <c r="I68" t="s">
        <v>426</v>
      </c>
      <c r="J68" t="s">
        <v>427</v>
      </c>
      <c r="K68" t="s">
        <v>428</v>
      </c>
      <c r="L68">
        <v>1374</v>
      </c>
      <c r="N68">
        <v>1013</v>
      </c>
      <c r="O68" t="s">
        <v>429</v>
      </c>
      <c r="P68" t="s">
        <v>429</v>
      </c>
      <c r="Q68">
        <v>1</v>
      </c>
      <c r="W68">
        <v>0</v>
      </c>
      <c r="X68">
        <v>2131831278</v>
      </c>
      <c r="Y68">
        <v>0.65</v>
      </c>
      <c r="AA68">
        <v>1</v>
      </c>
      <c r="AB68">
        <v>0</v>
      </c>
      <c r="AC68">
        <v>0</v>
      </c>
      <c r="AD68">
        <v>0</v>
      </c>
      <c r="AE68">
        <v>1</v>
      </c>
      <c r="AF68">
        <v>0</v>
      </c>
      <c r="AG68">
        <v>0</v>
      </c>
      <c r="AH68">
        <v>0</v>
      </c>
      <c r="AI68">
        <v>1</v>
      </c>
      <c r="AJ68">
        <v>1</v>
      </c>
      <c r="AK68">
        <v>1</v>
      </c>
      <c r="AL68">
        <v>1</v>
      </c>
      <c r="AN68">
        <v>0</v>
      </c>
      <c r="AO68">
        <v>1</v>
      </c>
      <c r="AP68">
        <v>1</v>
      </c>
      <c r="AQ68">
        <v>0</v>
      </c>
      <c r="AR68">
        <v>0</v>
      </c>
      <c r="AS68" t="s">
        <v>3</v>
      </c>
      <c r="AT68">
        <v>0.65</v>
      </c>
      <c r="AU68" t="s">
        <v>3</v>
      </c>
      <c r="AV68">
        <v>0</v>
      </c>
      <c r="AW68">
        <v>2</v>
      </c>
      <c r="AX68">
        <v>43077758</v>
      </c>
      <c r="AY68">
        <v>1</v>
      </c>
      <c r="AZ68">
        <v>0</v>
      </c>
      <c r="BA68">
        <v>68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Y68*Source!I44</f>
        <v>0.65</v>
      </c>
      <c r="CY68">
        <f>AA68</f>
        <v>1</v>
      </c>
      <c r="CZ68">
        <f>AE68</f>
        <v>1</v>
      </c>
      <c r="DA68">
        <f>AI68</f>
        <v>1</v>
      </c>
      <c r="DB68">
        <f>ROUND(ROUND(AT68*CZ68,2),2)</f>
        <v>0.65</v>
      </c>
      <c r="DC68">
        <f>ROUND(ROUND(AT68*AG68,2),2)</f>
        <v>0</v>
      </c>
    </row>
    <row r="69" spans="1:107">
      <c r="A69">
        <f>ROW(Source!A46)</f>
        <v>46</v>
      </c>
      <c r="B69">
        <v>43077426</v>
      </c>
      <c r="C69">
        <v>43077760</v>
      </c>
      <c r="D69">
        <v>23356950</v>
      </c>
      <c r="E69">
        <v>1</v>
      </c>
      <c r="F69">
        <v>1</v>
      </c>
      <c r="G69">
        <v>1</v>
      </c>
      <c r="H69">
        <v>1</v>
      </c>
      <c r="I69" t="s">
        <v>480</v>
      </c>
      <c r="J69" t="s">
        <v>3</v>
      </c>
      <c r="K69" t="s">
        <v>481</v>
      </c>
      <c r="L69">
        <v>1369</v>
      </c>
      <c r="N69">
        <v>1013</v>
      </c>
      <c r="O69" t="s">
        <v>398</v>
      </c>
      <c r="P69" t="s">
        <v>398</v>
      </c>
      <c r="Q69">
        <v>1</v>
      </c>
      <c r="W69">
        <v>0</v>
      </c>
      <c r="X69">
        <v>695564803</v>
      </c>
      <c r="Y69">
        <v>0.14949999999999999</v>
      </c>
      <c r="AA69">
        <v>0</v>
      </c>
      <c r="AB69">
        <v>0</v>
      </c>
      <c r="AC69">
        <v>0</v>
      </c>
      <c r="AD69">
        <v>7.97</v>
      </c>
      <c r="AE69">
        <v>0</v>
      </c>
      <c r="AF69">
        <v>0</v>
      </c>
      <c r="AG69">
        <v>0</v>
      </c>
      <c r="AH69">
        <v>7.97</v>
      </c>
      <c r="AI69">
        <v>1</v>
      </c>
      <c r="AJ69">
        <v>1</v>
      </c>
      <c r="AK69">
        <v>1</v>
      </c>
      <c r="AL69">
        <v>1</v>
      </c>
      <c r="AN69">
        <v>0</v>
      </c>
      <c r="AO69">
        <v>1</v>
      </c>
      <c r="AP69">
        <v>1</v>
      </c>
      <c r="AQ69">
        <v>0</v>
      </c>
      <c r="AR69">
        <v>0</v>
      </c>
      <c r="AS69" t="s">
        <v>3</v>
      </c>
      <c r="AT69">
        <v>0.13</v>
      </c>
      <c r="AU69" t="s">
        <v>28</v>
      </c>
      <c r="AV69">
        <v>1</v>
      </c>
      <c r="AW69">
        <v>2</v>
      </c>
      <c r="AX69">
        <v>43077763</v>
      </c>
      <c r="AY69">
        <v>1</v>
      </c>
      <c r="AZ69">
        <v>0</v>
      </c>
      <c r="BA69">
        <v>69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Y69*Source!I46</f>
        <v>0.44850000000000001</v>
      </c>
      <c r="CY69">
        <f>AD69</f>
        <v>7.97</v>
      </c>
      <c r="CZ69">
        <f>AH69</f>
        <v>7.97</v>
      </c>
      <c r="DA69">
        <f>AL69</f>
        <v>1</v>
      </c>
      <c r="DB69">
        <f>ROUND((ROUND(AT69*CZ69,2)*1.15),2)</f>
        <v>1.2</v>
      </c>
      <c r="DC69">
        <f>ROUND((ROUND(AT69*AG69,2)*1.15),2)</f>
        <v>0</v>
      </c>
    </row>
    <row r="70" spans="1:107">
      <c r="A70">
        <f>ROW(Source!A46)</f>
        <v>46</v>
      </c>
      <c r="B70">
        <v>43077426</v>
      </c>
      <c r="C70">
        <v>43077760</v>
      </c>
      <c r="D70">
        <v>33273846</v>
      </c>
      <c r="E70">
        <v>1</v>
      </c>
      <c r="F70">
        <v>1</v>
      </c>
      <c r="G70">
        <v>1</v>
      </c>
      <c r="H70">
        <v>3</v>
      </c>
      <c r="I70" t="s">
        <v>426</v>
      </c>
      <c r="J70" t="s">
        <v>427</v>
      </c>
      <c r="K70" t="s">
        <v>428</v>
      </c>
      <c r="L70">
        <v>1374</v>
      </c>
      <c r="N70">
        <v>1013</v>
      </c>
      <c r="O70" t="s">
        <v>429</v>
      </c>
      <c r="P70" t="s">
        <v>429</v>
      </c>
      <c r="Q70">
        <v>1</v>
      </c>
      <c r="W70">
        <v>0</v>
      </c>
      <c r="X70">
        <v>2131831278</v>
      </c>
      <c r="Y70">
        <v>0</v>
      </c>
      <c r="AA70">
        <v>1</v>
      </c>
      <c r="AB70">
        <v>0</v>
      </c>
      <c r="AC70">
        <v>0</v>
      </c>
      <c r="AD70">
        <v>0</v>
      </c>
      <c r="AE70">
        <v>1</v>
      </c>
      <c r="AF70">
        <v>0</v>
      </c>
      <c r="AG70">
        <v>0</v>
      </c>
      <c r="AH70">
        <v>0</v>
      </c>
      <c r="AI70">
        <v>1</v>
      </c>
      <c r="AJ70">
        <v>1</v>
      </c>
      <c r="AK70">
        <v>1</v>
      </c>
      <c r="AL70">
        <v>1</v>
      </c>
      <c r="AN70">
        <v>0</v>
      </c>
      <c r="AO70">
        <v>1</v>
      </c>
      <c r="AP70">
        <v>1</v>
      </c>
      <c r="AQ70">
        <v>0</v>
      </c>
      <c r="AR70">
        <v>0</v>
      </c>
      <c r="AS70" t="s">
        <v>3</v>
      </c>
      <c r="AT70">
        <v>0.02</v>
      </c>
      <c r="AU70" t="s">
        <v>27</v>
      </c>
      <c r="AV70">
        <v>0</v>
      </c>
      <c r="AW70">
        <v>2</v>
      </c>
      <c r="AX70">
        <v>43077764</v>
      </c>
      <c r="AY70">
        <v>1</v>
      </c>
      <c r="AZ70">
        <v>0</v>
      </c>
      <c r="BA70">
        <v>70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Y70*Source!I46</f>
        <v>0</v>
      </c>
      <c r="CY70">
        <f>AA70</f>
        <v>1</v>
      </c>
      <c r="CZ70">
        <f>AE70</f>
        <v>1</v>
      </c>
      <c r="DA70">
        <f>AI70</f>
        <v>1</v>
      </c>
      <c r="DB70">
        <f>ROUND((ROUND(AT70*CZ70,2)*0),2)</f>
        <v>0</v>
      </c>
      <c r="DC70">
        <f>ROUND((ROUND(AT70*AG70,2)*0),2)</f>
        <v>0</v>
      </c>
    </row>
    <row r="71" spans="1:107">
      <c r="A71">
        <f>ROW(Source!A48)</f>
        <v>48</v>
      </c>
      <c r="B71">
        <v>43077426</v>
      </c>
      <c r="C71">
        <v>43077766</v>
      </c>
      <c r="D71">
        <v>23356398</v>
      </c>
      <c r="E71">
        <v>1</v>
      </c>
      <c r="F71">
        <v>1</v>
      </c>
      <c r="G71">
        <v>1</v>
      </c>
      <c r="H71">
        <v>1</v>
      </c>
      <c r="I71" t="s">
        <v>482</v>
      </c>
      <c r="J71" t="s">
        <v>3</v>
      </c>
      <c r="K71" t="s">
        <v>483</v>
      </c>
      <c r="L71">
        <v>1369</v>
      </c>
      <c r="N71">
        <v>1013</v>
      </c>
      <c r="O71" t="s">
        <v>398</v>
      </c>
      <c r="P71" t="s">
        <v>398</v>
      </c>
      <c r="Q71">
        <v>1</v>
      </c>
      <c r="W71">
        <v>0</v>
      </c>
      <c r="X71">
        <v>-868788048</v>
      </c>
      <c r="Y71">
        <v>5.52</v>
      </c>
      <c r="AA71">
        <v>0</v>
      </c>
      <c r="AB71">
        <v>0</v>
      </c>
      <c r="AC71">
        <v>0</v>
      </c>
      <c r="AD71">
        <v>9.4</v>
      </c>
      <c r="AE71">
        <v>0</v>
      </c>
      <c r="AF71">
        <v>0</v>
      </c>
      <c r="AG71">
        <v>0</v>
      </c>
      <c r="AH71">
        <v>9.4</v>
      </c>
      <c r="AI71">
        <v>1</v>
      </c>
      <c r="AJ71">
        <v>1</v>
      </c>
      <c r="AK71">
        <v>1</v>
      </c>
      <c r="AL71">
        <v>1</v>
      </c>
      <c r="AN71">
        <v>0</v>
      </c>
      <c r="AO71">
        <v>1</v>
      </c>
      <c r="AP71">
        <v>1</v>
      </c>
      <c r="AQ71">
        <v>0</v>
      </c>
      <c r="AR71">
        <v>0</v>
      </c>
      <c r="AS71" t="s">
        <v>3</v>
      </c>
      <c r="AT71">
        <v>4.8</v>
      </c>
      <c r="AU71" t="s">
        <v>28</v>
      </c>
      <c r="AV71">
        <v>1</v>
      </c>
      <c r="AW71">
        <v>2</v>
      </c>
      <c r="AX71">
        <v>43077773</v>
      </c>
      <c r="AY71">
        <v>1</v>
      </c>
      <c r="AZ71">
        <v>0</v>
      </c>
      <c r="BA71">
        <v>71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Y71*Source!I48</f>
        <v>11.04</v>
      </c>
      <c r="CY71">
        <f>AD71</f>
        <v>9.4</v>
      </c>
      <c r="CZ71">
        <f>AH71</f>
        <v>9.4</v>
      </c>
      <c r="DA71">
        <f>AL71</f>
        <v>1</v>
      </c>
      <c r="DB71">
        <f>ROUND((ROUND(AT71*CZ71,2)*1.15),2)</f>
        <v>51.89</v>
      </c>
      <c r="DC71">
        <f>ROUND((ROUND(AT71*AG71,2)*1.15),2)</f>
        <v>0</v>
      </c>
    </row>
    <row r="72" spans="1:107">
      <c r="A72">
        <f>ROW(Source!A48)</f>
        <v>48</v>
      </c>
      <c r="B72">
        <v>43077426</v>
      </c>
      <c r="C72">
        <v>43077766</v>
      </c>
      <c r="D72">
        <v>33275897</v>
      </c>
      <c r="E72">
        <v>1</v>
      </c>
      <c r="F72">
        <v>1</v>
      </c>
      <c r="G72">
        <v>1</v>
      </c>
      <c r="H72">
        <v>2</v>
      </c>
      <c r="I72" t="s">
        <v>484</v>
      </c>
      <c r="J72" t="s">
        <v>485</v>
      </c>
      <c r="K72" t="s">
        <v>486</v>
      </c>
      <c r="L72">
        <v>1368</v>
      </c>
      <c r="N72">
        <v>1011</v>
      </c>
      <c r="O72" t="s">
        <v>404</v>
      </c>
      <c r="P72" t="s">
        <v>404</v>
      </c>
      <c r="Q72">
        <v>1</v>
      </c>
      <c r="W72">
        <v>0</v>
      </c>
      <c r="X72">
        <v>835824343</v>
      </c>
      <c r="Y72">
        <v>0.184</v>
      </c>
      <c r="AA72">
        <v>0</v>
      </c>
      <c r="AB72">
        <v>11.91</v>
      </c>
      <c r="AC72">
        <v>0</v>
      </c>
      <c r="AD72">
        <v>0</v>
      </c>
      <c r="AE72">
        <v>0</v>
      </c>
      <c r="AF72">
        <v>2.15</v>
      </c>
      <c r="AG72">
        <v>0</v>
      </c>
      <c r="AH72">
        <v>0</v>
      </c>
      <c r="AI72">
        <v>1</v>
      </c>
      <c r="AJ72">
        <v>5.54</v>
      </c>
      <c r="AK72">
        <v>28.59</v>
      </c>
      <c r="AL72">
        <v>1</v>
      </c>
      <c r="AN72">
        <v>0</v>
      </c>
      <c r="AO72">
        <v>1</v>
      </c>
      <c r="AP72">
        <v>1</v>
      </c>
      <c r="AQ72">
        <v>0</v>
      </c>
      <c r="AR72">
        <v>0</v>
      </c>
      <c r="AS72" t="s">
        <v>3</v>
      </c>
      <c r="AT72">
        <v>0.16</v>
      </c>
      <c r="AU72" t="s">
        <v>28</v>
      </c>
      <c r="AV72">
        <v>0</v>
      </c>
      <c r="AW72">
        <v>2</v>
      </c>
      <c r="AX72">
        <v>43077774</v>
      </c>
      <c r="AY72">
        <v>1</v>
      </c>
      <c r="AZ72">
        <v>0</v>
      </c>
      <c r="BA72">
        <v>72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Y72*Source!I48</f>
        <v>0.36799999999999999</v>
      </c>
      <c r="CY72">
        <f>AB72</f>
        <v>11.91</v>
      </c>
      <c r="CZ72">
        <f>AF72</f>
        <v>2.15</v>
      </c>
      <c r="DA72">
        <f>AJ72</f>
        <v>5.54</v>
      </c>
      <c r="DB72">
        <f>ROUND((ROUND(AT72*CZ72,2)*1.15),2)</f>
        <v>0.39</v>
      </c>
      <c r="DC72">
        <f>ROUND((ROUND(AT72*AG72,2)*1.15),2)</f>
        <v>0</v>
      </c>
    </row>
    <row r="73" spans="1:107">
      <c r="A73">
        <f>ROW(Source!A48)</f>
        <v>48</v>
      </c>
      <c r="B73">
        <v>43077426</v>
      </c>
      <c r="C73">
        <v>43077766</v>
      </c>
      <c r="D73">
        <v>33209520</v>
      </c>
      <c r="E73">
        <v>1</v>
      </c>
      <c r="F73">
        <v>1</v>
      </c>
      <c r="G73">
        <v>1</v>
      </c>
      <c r="H73">
        <v>3</v>
      </c>
      <c r="I73" t="s">
        <v>487</v>
      </c>
      <c r="J73" t="s">
        <v>488</v>
      </c>
      <c r="K73" t="s">
        <v>489</v>
      </c>
      <c r="L73">
        <v>1346</v>
      </c>
      <c r="N73">
        <v>1009</v>
      </c>
      <c r="O73" t="s">
        <v>415</v>
      </c>
      <c r="P73" t="s">
        <v>415</v>
      </c>
      <c r="Q73">
        <v>1</v>
      </c>
      <c r="W73">
        <v>0</v>
      </c>
      <c r="X73">
        <v>-1781767665</v>
      </c>
      <c r="Y73">
        <v>0</v>
      </c>
      <c r="AA73">
        <v>356.42</v>
      </c>
      <c r="AB73">
        <v>0</v>
      </c>
      <c r="AC73">
        <v>0</v>
      </c>
      <c r="AD73">
        <v>0</v>
      </c>
      <c r="AE73">
        <v>28.4</v>
      </c>
      <c r="AF73">
        <v>0</v>
      </c>
      <c r="AG73">
        <v>0</v>
      </c>
      <c r="AH73">
        <v>0</v>
      </c>
      <c r="AI73">
        <v>12.55</v>
      </c>
      <c r="AJ73">
        <v>1</v>
      </c>
      <c r="AK73">
        <v>1</v>
      </c>
      <c r="AL73">
        <v>1</v>
      </c>
      <c r="AN73">
        <v>0</v>
      </c>
      <c r="AO73">
        <v>1</v>
      </c>
      <c r="AP73">
        <v>1</v>
      </c>
      <c r="AQ73">
        <v>0</v>
      </c>
      <c r="AR73">
        <v>0</v>
      </c>
      <c r="AS73" t="s">
        <v>3</v>
      </c>
      <c r="AT73">
        <v>3.0000000000000001E-3</v>
      </c>
      <c r="AU73" t="s">
        <v>27</v>
      </c>
      <c r="AV73">
        <v>0</v>
      </c>
      <c r="AW73">
        <v>2</v>
      </c>
      <c r="AX73">
        <v>43077775</v>
      </c>
      <c r="AY73">
        <v>1</v>
      </c>
      <c r="AZ73">
        <v>0</v>
      </c>
      <c r="BA73">
        <v>73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Y73*Source!I48</f>
        <v>0</v>
      </c>
      <c r="CY73">
        <f>AA73</f>
        <v>356.42</v>
      </c>
      <c r="CZ73">
        <f>AE73</f>
        <v>28.4</v>
      </c>
      <c r="DA73">
        <f>AI73</f>
        <v>12.55</v>
      </c>
      <c r="DB73">
        <f>ROUND((ROUND(AT73*CZ73,2)*0),2)</f>
        <v>0</v>
      </c>
      <c r="DC73">
        <f>ROUND((ROUND(AT73*AG73,2)*0),2)</f>
        <v>0</v>
      </c>
    </row>
    <row r="74" spans="1:107">
      <c r="A74">
        <f>ROW(Source!A48)</f>
        <v>48</v>
      </c>
      <c r="B74">
        <v>43077426</v>
      </c>
      <c r="C74">
        <v>43077766</v>
      </c>
      <c r="D74">
        <v>33216204</v>
      </c>
      <c r="E74">
        <v>1</v>
      </c>
      <c r="F74">
        <v>1</v>
      </c>
      <c r="G74">
        <v>1</v>
      </c>
      <c r="H74">
        <v>3</v>
      </c>
      <c r="I74" t="s">
        <v>490</v>
      </c>
      <c r="J74" t="s">
        <v>491</v>
      </c>
      <c r="K74" t="s">
        <v>492</v>
      </c>
      <c r="L74">
        <v>1358</v>
      </c>
      <c r="N74">
        <v>1010</v>
      </c>
      <c r="O74" t="s">
        <v>493</v>
      </c>
      <c r="P74" t="s">
        <v>493</v>
      </c>
      <c r="Q74">
        <v>10</v>
      </c>
      <c r="W74">
        <v>0</v>
      </c>
      <c r="X74">
        <v>1305178930</v>
      </c>
      <c r="Y74">
        <v>0</v>
      </c>
      <c r="AA74">
        <v>45.57</v>
      </c>
      <c r="AB74">
        <v>0</v>
      </c>
      <c r="AC74">
        <v>0</v>
      </c>
      <c r="AD74">
        <v>0</v>
      </c>
      <c r="AE74">
        <v>8.4700000000000006</v>
      </c>
      <c r="AF74">
        <v>0</v>
      </c>
      <c r="AG74">
        <v>0</v>
      </c>
      <c r="AH74">
        <v>0</v>
      </c>
      <c r="AI74">
        <v>5.38</v>
      </c>
      <c r="AJ74">
        <v>1</v>
      </c>
      <c r="AK74">
        <v>1</v>
      </c>
      <c r="AL74">
        <v>1</v>
      </c>
      <c r="AN74">
        <v>0</v>
      </c>
      <c r="AO74">
        <v>1</v>
      </c>
      <c r="AP74">
        <v>1</v>
      </c>
      <c r="AQ74">
        <v>0</v>
      </c>
      <c r="AR74">
        <v>0</v>
      </c>
      <c r="AS74" t="s">
        <v>3</v>
      </c>
      <c r="AT74">
        <v>0.4</v>
      </c>
      <c r="AU74" t="s">
        <v>27</v>
      </c>
      <c r="AV74">
        <v>0</v>
      </c>
      <c r="AW74">
        <v>2</v>
      </c>
      <c r="AX74">
        <v>43077776</v>
      </c>
      <c r="AY74">
        <v>1</v>
      </c>
      <c r="AZ74">
        <v>0</v>
      </c>
      <c r="BA74">
        <v>74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Y74*Source!I48</f>
        <v>0</v>
      </c>
      <c r="CY74">
        <f>AA74</f>
        <v>45.57</v>
      </c>
      <c r="CZ74">
        <f>AE74</f>
        <v>8.4700000000000006</v>
      </c>
      <c r="DA74">
        <f>AI74</f>
        <v>5.38</v>
      </c>
      <c r="DB74">
        <f>ROUND((ROUND(AT74*CZ74,2)*0),2)</f>
        <v>0</v>
      </c>
      <c r="DC74">
        <f>ROUND((ROUND(AT74*AG74,2)*0),2)</f>
        <v>0</v>
      </c>
    </row>
    <row r="75" spans="1:107">
      <c r="A75">
        <f>ROW(Source!A48)</f>
        <v>48</v>
      </c>
      <c r="B75">
        <v>43077426</v>
      </c>
      <c r="C75">
        <v>43077766</v>
      </c>
      <c r="D75">
        <v>33260822</v>
      </c>
      <c r="E75">
        <v>1</v>
      </c>
      <c r="F75">
        <v>1</v>
      </c>
      <c r="G75">
        <v>1</v>
      </c>
      <c r="H75">
        <v>3</v>
      </c>
      <c r="I75" t="s">
        <v>494</v>
      </c>
      <c r="J75" t="s">
        <v>495</v>
      </c>
      <c r="K75" t="s">
        <v>496</v>
      </c>
      <c r="L75">
        <v>1346</v>
      </c>
      <c r="N75">
        <v>1009</v>
      </c>
      <c r="O75" t="s">
        <v>415</v>
      </c>
      <c r="P75" t="s">
        <v>415</v>
      </c>
      <c r="Q75">
        <v>1</v>
      </c>
      <c r="W75">
        <v>0</v>
      </c>
      <c r="X75">
        <v>-1384209739</v>
      </c>
      <c r="Y75">
        <v>0</v>
      </c>
      <c r="AA75">
        <v>641.29</v>
      </c>
      <c r="AB75">
        <v>0</v>
      </c>
      <c r="AC75">
        <v>0</v>
      </c>
      <c r="AD75">
        <v>0</v>
      </c>
      <c r="AE75">
        <v>69.03</v>
      </c>
      <c r="AF75">
        <v>0</v>
      </c>
      <c r="AG75">
        <v>0</v>
      </c>
      <c r="AH75">
        <v>0</v>
      </c>
      <c r="AI75">
        <v>9.2899999999999991</v>
      </c>
      <c r="AJ75">
        <v>1</v>
      </c>
      <c r="AK75">
        <v>1</v>
      </c>
      <c r="AL75">
        <v>1</v>
      </c>
      <c r="AN75">
        <v>0</v>
      </c>
      <c r="AO75">
        <v>1</v>
      </c>
      <c r="AP75">
        <v>1</v>
      </c>
      <c r="AQ75">
        <v>0</v>
      </c>
      <c r="AR75">
        <v>0</v>
      </c>
      <c r="AS75" t="s">
        <v>3</v>
      </c>
      <c r="AT75">
        <v>0.03</v>
      </c>
      <c r="AU75" t="s">
        <v>27</v>
      </c>
      <c r="AV75">
        <v>0</v>
      </c>
      <c r="AW75">
        <v>2</v>
      </c>
      <c r="AX75">
        <v>43077777</v>
      </c>
      <c r="AY75">
        <v>1</v>
      </c>
      <c r="AZ75">
        <v>0</v>
      </c>
      <c r="BA75">
        <v>75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Y75*Source!I48</f>
        <v>0</v>
      </c>
      <c r="CY75">
        <f>AA75</f>
        <v>641.29</v>
      </c>
      <c r="CZ75">
        <f>AE75</f>
        <v>69.03</v>
      </c>
      <c r="DA75">
        <f>AI75</f>
        <v>9.2899999999999991</v>
      </c>
      <c r="DB75">
        <f>ROUND((ROUND(AT75*CZ75,2)*0),2)</f>
        <v>0</v>
      </c>
      <c r="DC75">
        <f>ROUND((ROUND(AT75*AG75,2)*0),2)</f>
        <v>0</v>
      </c>
    </row>
    <row r="76" spans="1:107">
      <c r="A76">
        <f>ROW(Source!A48)</f>
        <v>48</v>
      </c>
      <c r="B76">
        <v>43077426</v>
      </c>
      <c r="C76">
        <v>43077766</v>
      </c>
      <c r="D76">
        <v>33273846</v>
      </c>
      <c r="E76">
        <v>1</v>
      </c>
      <c r="F76">
        <v>1</v>
      </c>
      <c r="G76">
        <v>1</v>
      </c>
      <c r="H76">
        <v>3</v>
      </c>
      <c r="I76" t="s">
        <v>426</v>
      </c>
      <c r="J76" t="s">
        <v>427</v>
      </c>
      <c r="K76" t="s">
        <v>428</v>
      </c>
      <c r="L76">
        <v>1374</v>
      </c>
      <c r="N76">
        <v>1013</v>
      </c>
      <c r="O76" t="s">
        <v>429</v>
      </c>
      <c r="P76" t="s">
        <v>429</v>
      </c>
      <c r="Q76">
        <v>1</v>
      </c>
      <c r="W76">
        <v>0</v>
      </c>
      <c r="X76">
        <v>2131831278</v>
      </c>
      <c r="Y76">
        <v>0</v>
      </c>
      <c r="AA76">
        <v>1</v>
      </c>
      <c r="AB76">
        <v>0</v>
      </c>
      <c r="AC76">
        <v>0</v>
      </c>
      <c r="AD76">
        <v>0</v>
      </c>
      <c r="AE76">
        <v>1</v>
      </c>
      <c r="AF76">
        <v>0</v>
      </c>
      <c r="AG76">
        <v>0</v>
      </c>
      <c r="AH76">
        <v>0</v>
      </c>
      <c r="AI76">
        <v>1</v>
      </c>
      <c r="AJ76">
        <v>1</v>
      </c>
      <c r="AK76">
        <v>1</v>
      </c>
      <c r="AL76">
        <v>1</v>
      </c>
      <c r="AN76">
        <v>0</v>
      </c>
      <c r="AO76">
        <v>1</v>
      </c>
      <c r="AP76">
        <v>1</v>
      </c>
      <c r="AQ76">
        <v>0</v>
      </c>
      <c r="AR76">
        <v>0</v>
      </c>
      <c r="AS76" t="s">
        <v>3</v>
      </c>
      <c r="AT76">
        <v>0.9</v>
      </c>
      <c r="AU76" t="s">
        <v>27</v>
      </c>
      <c r="AV76">
        <v>0</v>
      </c>
      <c r="AW76">
        <v>2</v>
      </c>
      <c r="AX76">
        <v>43077778</v>
      </c>
      <c r="AY76">
        <v>1</v>
      </c>
      <c r="AZ76">
        <v>0</v>
      </c>
      <c r="BA76">
        <v>76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Y76*Source!I48</f>
        <v>0</v>
      </c>
      <c r="CY76">
        <f>AA76</f>
        <v>1</v>
      </c>
      <c r="CZ76">
        <f>AE76</f>
        <v>1</v>
      </c>
      <c r="DA76">
        <f>AI76</f>
        <v>1</v>
      </c>
      <c r="DB76">
        <f>ROUND((ROUND(AT76*CZ76,2)*0),2)</f>
        <v>0</v>
      </c>
      <c r="DC76">
        <f>ROUND((ROUND(AT76*AG76,2)*0),2)</f>
        <v>0</v>
      </c>
    </row>
    <row r="77" spans="1:107">
      <c r="A77">
        <f>ROW(Source!A50)</f>
        <v>50</v>
      </c>
      <c r="B77">
        <v>43077426</v>
      </c>
      <c r="C77">
        <v>43077780</v>
      </c>
      <c r="D77">
        <v>23351526</v>
      </c>
      <c r="E77">
        <v>1</v>
      </c>
      <c r="F77">
        <v>1</v>
      </c>
      <c r="G77">
        <v>1</v>
      </c>
      <c r="H77">
        <v>1</v>
      </c>
      <c r="I77" t="s">
        <v>497</v>
      </c>
      <c r="J77" t="s">
        <v>3</v>
      </c>
      <c r="K77" t="s">
        <v>498</v>
      </c>
      <c r="L77">
        <v>1369</v>
      </c>
      <c r="N77">
        <v>1013</v>
      </c>
      <c r="O77" t="s">
        <v>398</v>
      </c>
      <c r="P77" t="s">
        <v>398</v>
      </c>
      <c r="Q77">
        <v>1</v>
      </c>
      <c r="W77">
        <v>0</v>
      </c>
      <c r="X77">
        <v>-492704586</v>
      </c>
      <c r="Y77">
        <v>1.1844999999999999</v>
      </c>
      <c r="AA77">
        <v>0</v>
      </c>
      <c r="AB77">
        <v>0</v>
      </c>
      <c r="AC77">
        <v>0</v>
      </c>
      <c r="AD77">
        <v>8.07</v>
      </c>
      <c r="AE77">
        <v>0</v>
      </c>
      <c r="AF77">
        <v>0</v>
      </c>
      <c r="AG77">
        <v>0</v>
      </c>
      <c r="AH77">
        <v>8.07</v>
      </c>
      <c r="AI77">
        <v>1</v>
      </c>
      <c r="AJ77">
        <v>1</v>
      </c>
      <c r="AK77">
        <v>1</v>
      </c>
      <c r="AL77">
        <v>1</v>
      </c>
      <c r="AN77">
        <v>0</v>
      </c>
      <c r="AO77">
        <v>1</v>
      </c>
      <c r="AP77">
        <v>1</v>
      </c>
      <c r="AQ77">
        <v>0</v>
      </c>
      <c r="AR77">
        <v>0</v>
      </c>
      <c r="AS77" t="s">
        <v>3</v>
      </c>
      <c r="AT77">
        <v>1.03</v>
      </c>
      <c r="AU77" t="s">
        <v>28</v>
      </c>
      <c r="AV77">
        <v>1</v>
      </c>
      <c r="AW77">
        <v>2</v>
      </c>
      <c r="AX77">
        <v>43077784</v>
      </c>
      <c r="AY77">
        <v>1</v>
      </c>
      <c r="AZ77">
        <v>0</v>
      </c>
      <c r="BA77">
        <v>77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Y77*Source!I50</f>
        <v>5.9224999999999994</v>
      </c>
      <c r="CY77">
        <f>AD77</f>
        <v>8.07</v>
      </c>
      <c r="CZ77">
        <f>AH77</f>
        <v>8.07</v>
      </c>
      <c r="DA77">
        <f>AL77</f>
        <v>1</v>
      </c>
      <c r="DB77">
        <f>ROUND((ROUND(AT77*CZ77,2)*1.15),2)</f>
        <v>9.56</v>
      </c>
      <c r="DC77">
        <f>ROUND((ROUND(AT77*AG77,2)*1.15),2)</f>
        <v>0</v>
      </c>
    </row>
    <row r="78" spans="1:107">
      <c r="A78">
        <f>ROW(Source!A50)</f>
        <v>50</v>
      </c>
      <c r="B78">
        <v>43077426</v>
      </c>
      <c r="C78">
        <v>43077780</v>
      </c>
      <c r="D78">
        <v>33276210</v>
      </c>
      <c r="E78">
        <v>1</v>
      </c>
      <c r="F78">
        <v>1</v>
      </c>
      <c r="G78">
        <v>1</v>
      </c>
      <c r="H78">
        <v>2</v>
      </c>
      <c r="I78" t="s">
        <v>405</v>
      </c>
      <c r="J78" t="s">
        <v>406</v>
      </c>
      <c r="K78" t="s">
        <v>407</v>
      </c>
      <c r="L78">
        <v>1368</v>
      </c>
      <c r="N78">
        <v>1011</v>
      </c>
      <c r="O78" t="s">
        <v>404</v>
      </c>
      <c r="P78" t="s">
        <v>404</v>
      </c>
      <c r="Q78">
        <v>1</v>
      </c>
      <c r="W78">
        <v>0</v>
      </c>
      <c r="X78">
        <v>-671646184</v>
      </c>
      <c r="Y78">
        <v>1.15E-2</v>
      </c>
      <c r="AA78">
        <v>0</v>
      </c>
      <c r="AB78">
        <v>1141.49</v>
      </c>
      <c r="AC78">
        <v>295.91000000000003</v>
      </c>
      <c r="AD78">
        <v>0</v>
      </c>
      <c r="AE78">
        <v>0</v>
      </c>
      <c r="AF78">
        <v>91.76</v>
      </c>
      <c r="AG78">
        <v>10.35</v>
      </c>
      <c r="AH78">
        <v>0</v>
      </c>
      <c r="AI78">
        <v>1</v>
      </c>
      <c r="AJ78">
        <v>12.44</v>
      </c>
      <c r="AK78">
        <v>28.59</v>
      </c>
      <c r="AL78">
        <v>1</v>
      </c>
      <c r="AN78">
        <v>0</v>
      </c>
      <c r="AO78">
        <v>1</v>
      </c>
      <c r="AP78">
        <v>1</v>
      </c>
      <c r="AQ78">
        <v>0</v>
      </c>
      <c r="AR78">
        <v>0</v>
      </c>
      <c r="AS78" t="s">
        <v>3</v>
      </c>
      <c r="AT78">
        <v>0.01</v>
      </c>
      <c r="AU78" t="s">
        <v>28</v>
      </c>
      <c r="AV78">
        <v>0</v>
      </c>
      <c r="AW78">
        <v>2</v>
      </c>
      <c r="AX78">
        <v>43077785</v>
      </c>
      <c r="AY78">
        <v>1</v>
      </c>
      <c r="AZ78">
        <v>0</v>
      </c>
      <c r="BA78">
        <v>78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Y78*Source!I50</f>
        <v>5.7499999999999996E-2</v>
      </c>
      <c r="CY78">
        <f>AB78</f>
        <v>1141.49</v>
      </c>
      <c r="CZ78">
        <f>AF78</f>
        <v>91.76</v>
      </c>
      <c r="DA78">
        <f>AJ78</f>
        <v>12.44</v>
      </c>
      <c r="DB78">
        <f>ROUND((ROUND(AT78*CZ78,2)*1.15),2)</f>
        <v>1.06</v>
      </c>
      <c r="DC78">
        <f>ROUND((ROUND(AT78*AG78,2)*1.15),2)</f>
        <v>0.12</v>
      </c>
    </row>
    <row r="79" spans="1:107">
      <c r="A79">
        <f>ROW(Source!A50)</f>
        <v>50</v>
      </c>
      <c r="B79">
        <v>43077426</v>
      </c>
      <c r="C79">
        <v>43077780</v>
      </c>
      <c r="D79">
        <v>33273846</v>
      </c>
      <c r="E79">
        <v>1</v>
      </c>
      <c r="F79">
        <v>1</v>
      </c>
      <c r="G79">
        <v>1</v>
      </c>
      <c r="H79">
        <v>3</v>
      </c>
      <c r="I79" t="s">
        <v>426</v>
      </c>
      <c r="J79" t="s">
        <v>427</v>
      </c>
      <c r="K79" t="s">
        <v>428</v>
      </c>
      <c r="L79">
        <v>1374</v>
      </c>
      <c r="N79">
        <v>1013</v>
      </c>
      <c r="O79" t="s">
        <v>429</v>
      </c>
      <c r="P79" t="s">
        <v>429</v>
      </c>
      <c r="Q79">
        <v>1</v>
      </c>
      <c r="W79">
        <v>0</v>
      </c>
      <c r="X79">
        <v>2131831278</v>
      </c>
      <c r="Y79">
        <v>0</v>
      </c>
      <c r="AA79">
        <v>1</v>
      </c>
      <c r="AB79">
        <v>0</v>
      </c>
      <c r="AC79">
        <v>0</v>
      </c>
      <c r="AD79">
        <v>0</v>
      </c>
      <c r="AE79">
        <v>1</v>
      </c>
      <c r="AF79">
        <v>0</v>
      </c>
      <c r="AG79">
        <v>0</v>
      </c>
      <c r="AH79">
        <v>0</v>
      </c>
      <c r="AI79">
        <v>1</v>
      </c>
      <c r="AJ79">
        <v>1</v>
      </c>
      <c r="AK79">
        <v>1</v>
      </c>
      <c r="AL79">
        <v>1</v>
      </c>
      <c r="AN79">
        <v>0</v>
      </c>
      <c r="AO79">
        <v>1</v>
      </c>
      <c r="AP79">
        <v>1</v>
      </c>
      <c r="AQ79">
        <v>0</v>
      </c>
      <c r="AR79">
        <v>0</v>
      </c>
      <c r="AS79" t="s">
        <v>3</v>
      </c>
      <c r="AT79">
        <v>0.17</v>
      </c>
      <c r="AU79" t="s">
        <v>27</v>
      </c>
      <c r="AV79">
        <v>0</v>
      </c>
      <c r="AW79">
        <v>2</v>
      </c>
      <c r="AX79">
        <v>43077786</v>
      </c>
      <c r="AY79">
        <v>1</v>
      </c>
      <c r="AZ79">
        <v>0</v>
      </c>
      <c r="BA79">
        <v>79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Y79*Source!I50</f>
        <v>0</v>
      </c>
      <c r="CY79">
        <f>AA79</f>
        <v>1</v>
      </c>
      <c r="CZ79">
        <f>AE79</f>
        <v>1</v>
      </c>
      <c r="DA79">
        <f>AI79</f>
        <v>1</v>
      </c>
      <c r="DB79">
        <f>ROUND((ROUND(AT79*CZ79,2)*0),2)</f>
        <v>0</v>
      </c>
      <c r="DC79">
        <f>ROUND((ROUND(AT79*AG79,2)*0),2)</f>
        <v>0</v>
      </c>
    </row>
    <row r="80" spans="1:107">
      <c r="A80">
        <f>ROW(Source!A53)</f>
        <v>53</v>
      </c>
      <c r="B80">
        <v>43077426</v>
      </c>
      <c r="C80">
        <v>43077789</v>
      </c>
      <c r="D80">
        <v>23356398</v>
      </c>
      <c r="E80">
        <v>1</v>
      </c>
      <c r="F80">
        <v>1</v>
      </c>
      <c r="G80">
        <v>1</v>
      </c>
      <c r="H80">
        <v>1</v>
      </c>
      <c r="I80" t="s">
        <v>482</v>
      </c>
      <c r="J80" t="s">
        <v>3</v>
      </c>
      <c r="K80" t="s">
        <v>483</v>
      </c>
      <c r="L80">
        <v>1369</v>
      </c>
      <c r="N80">
        <v>1013</v>
      </c>
      <c r="O80" t="s">
        <v>398</v>
      </c>
      <c r="P80" t="s">
        <v>398</v>
      </c>
      <c r="Q80">
        <v>1</v>
      </c>
      <c r="W80">
        <v>0</v>
      </c>
      <c r="X80">
        <v>-868788048</v>
      </c>
      <c r="Y80">
        <v>5.52</v>
      </c>
      <c r="AA80">
        <v>0</v>
      </c>
      <c r="AB80">
        <v>0</v>
      </c>
      <c r="AC80">
        <v>0</v>
      </c>
      <c r="AD80">
        <v>9.4</v>
      </c>
      <c r="AE80">
        <v>0</v>
      </c>
      <c r="AF80">
        <v>0</v>
      </c>
      <c r="AG80">
        <v>0</v>
      </c>
      <c r="AH80">
        <v>9.4</v>
      </c>
      <c r="AI80">
        <v>1</v>
      </c>
      <c r="AJ80">
        <v>1</v>
      </c>
      <c r="AK80">
        <v>1</v>
      </c>
      <c r="AL80">
        <v>1</v>
      </c>
      <c r="AN80">
        <v>0</v>
      </c>
      <c r="AO80">
        <v>1</v>
      </c>
      <c r="AP80">
        <v>1</v>
      </c>
      <c r="AQ80">
        <v>0</v>
      </c>
      <c r="AR80">
        <v>0</v>
      </c>
      <c r="AS80" t="s">
        <v>3</v>
      </c>
      <c r="AT80">
        <v>4.8</v>
      </c>
      <c r="AU80" t="s">
        <v>28</v>
      </c>
      <c r="AV80">
        <v>1</v>
      </c>
      <c r="AW80">
        <v>2</v>
      </c>
      <c r="AX80">
        <v>43077796</v>
      </c>
      <c r="AY80">
        <v>1</v>
      </c>
      <c r="AZ80">
        <v>0</v>
      </c>
      <c r="BA80">
        <v>80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Y80*Source!I53</f>
        <v>5.52</v>
      </c>
      <c r="CY80">
        <f>AD80</f>
        <v>9.4</v>
      </c>
      <c r="CZ80">
        <f>AH80</f>
        <v>9.4</v>
      </c>
      <c r="DA80">
        <f>AL80</f>
        <v>1</v>
      </c>
      <c r="DB80">
        <f>ROUND((ROUND(AT80*CZ80,2)*1.15),2)</f>
        <v>51.89</v>
      </c>
      <c r="DC80">
        <f>ROUND((ROUND(AT80*AG80,2)*1.15),2)</f>
        <v>0</v>
      </c>
    </row>
    <row r="81" spans="1:107">
      <c r="A81">
        <f>ROW(Source!A53)</f>
        <v>53</v>
      </c>
      <c r="B81">
        <v>43077426</v>
      </c>
      <c r="C81">
        <v>43077789</v>
      </c>
      <c r="D81">
        <v>33275897</v>
      </c>
      <c r="E81">
        <v>1</v>
      </c>
      <c r="F81">
        <v>1</v>
      </c>
      <c r="G81">
        <v>1</v>
      </c>
      <c r="H81">
        <v>2</v>
      </c>
      <c r="I81" t="s">
        <v>484</v>
      </c>
      <c r="J81" t="s">
        <v>485</v>
      </c>
      <c r="K81" t="s">
        <v>486</v>
      </c>
      <c r="L81">
        <v>1368</v>
      </c>
      <c r="N81">
        <v>1011</v>
      </c>
      <c r="O81" t="s">
        <v>404</v>
      </c>
      <c r="P81" t="s">
        <v>404</v>
      </c>
      <c r="Q81">
        <v>1</v>
      </c>
      <c r="W81">
        <v>0</v>
      </c>
      <c r="X81">
        <v>835824343</v>
      </c>
      <c r="Y81">
        <v>0.184</v>
      </c>
      <c r="AA81">
        <v>0</v>
      </c>
      <c r="AB81">
        <v>11.91</v>
      </c>
      <c r="AC81">
        <v>0</v>
      </c>
      <c r="AD81">
        <v>0</v>
      </c>
      <c r="AE81">
        <v>0</v>
      </c>
      <c r="AF81">
        <v>2.15</v>
      </c>
      <c r="AG81">
        <v>0</v>
      </c>
      <c r="AH81">
        <v>0</v>
      </c>
      <c r="AI81">
        <v>1</v>
      </c>
      <c r="AJ81">
        <v>5.54</v>
      </c>
      <c r="AK81">
        <v>28.59</v>
      </c>
      <c r="AL81">
        <v>1</v>
      </c>
      <c r="AN81">
        <v>0</v>
      </c>
      <c r="AO81">
        <v>1</v>
      </c>
      <c r="AP81">
        <v>1</v>
      </c>
      <c r="AQ81">
        <v>0</v>
      </c>
      <c r="AR81">
        <v>0</v>
      </c>
      <c r="AS81" t="s">
        <v>3</v>
      </c>
      <c r="AT81">
        <v>0.16</v>
      </c>
      <c r="AU81" t="s">
        <v>28</v>
      </c>
      <c r="AV81">
        <v>0</v>
      </c>
      <c r="AW81">
        <v>2</v>
      </c>
      <c r="AX81">
        <v>43077797</v>
      </c>
      <c r="AY81">
        <v>1</v>
      </c>
      <c r="AZ81">
        <v>0</v>
      </c>
      <c r="BA81">
        <v>81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Y81*Source!I53</f>
        <v>0.184</v>
      </c>
      <c r="CY81">
        <f>AB81</f>
        <v>11.91</v>
      </c>
      <c r="CZ81">
        <f>AF81</f>
        <v>2.15</v>
      </c>
      <c r="DA81">
        <f>AJ81</f>
        <v>5.54</v>
      </c>
      <c r="DB81">
        <f>ROUND((ROUND(AT81*CZ81,2)*1.15),2)</f>
        <v>0.39</v>
      </c>
      <c r="DC81">
        <f>ROUND((ROUND(AT81*AG81,2)*1.15),2)</f>
        <v>0</v>
      </c>
    </row>
    <row r="82" spans="1:107">
      <c r="A82">
        <f>ROW(Source!A53)</f>
        <v>53</v>
      </c>
      <c r="B82">
        <v>43077426</v>
      </c>
      <c r="C82">
        <v>43077789</v>
      </c>
      <c r="D82">
        <v>33209520</v>
      </c>
      <c r="E82">
        <v>1</v>
      </c>
      <c r="F82">
        <v>1</v>
      </c>
      <c r="G82">
        <v>1</v>
      </c>
      <c r="H82">
        <v>3</v>
      </c>
      <c r="I82" t="s">
        <v>487</v>
      </c>
      <c r="J82" t="s">
        <v>488</v>
      </c>
      <c r="K82" t="s">
        <v>489</v>
      </c>
      <c r="L82">
        <v>1346</v>
      </c>
      <c r="N82">
        <v>1009</v>
      </c>
      <c r="O82" t="s">
        <v>415</v>
      </c>
      <c r="P82" t="s">
        <v>415</v>
      </c>
      <c r="Q82">
        <v>1</v>
      </c>
      <c r="W82">
        <v>0</v>
      </c>
      <c r="X82">
        <v>-1781767665</v>
      </c>
      <c r="Y82">
        <v>0</v>
      </c>
      <c r="AA82">
        <v>356.42</v>
      </c>
      <c r="AB82">
        <v>0</v>
      </c>
      <c r="AC82">
        <v>0</v>
      </c>
      <c r="AD82">
        <v>0</v>
      </c>
      <c r="AE82">
        <v>28.4</v>
      </c>
      <c r="AF82">
        <v>0</v>
      </c>
      <c r="AG82">
        <v>0</v>
      </c>
      <c r="AH82">
        <v>0</v>
      </c>
      <c r="AI82">
        <v>12.55</v>
      </c>
      <c r="AJ82">
        <v>1</v>
      </c>
      <c r="AK82">
        <v>1</v>
      </c>
      <c r="AL82">
        <v>1</v>
      </c>
      <c r="AN82">
        <v>0</v>
      </c>
      <c r="AO82">
        <v>1</v>
      </c>
      <c r="AP82">
        <v>1</v>
      </c>
      <c r="AQ82">
        <v>0</v>
      </c>
      <c r="AR82">
        <v>0</v>
      </c>
      <c r="AS82" t="s">
        <v>3</v>
      </c>
      <c r="AT82">
        <v>3.0000000000000001E-3</v>
      </c>
      <c r="AU82" t="s">
        <v>27</v>
      </c>
      <c r="AV82">
        <v>0</v>
      </c>
      <c r="AW82">
        <v>2</v>
      </c>
      <c r="AX82">
        <v>43077798</v>
      </c>
      <c r="AY82">
        <v>1</v>
      </c>
      <c r="AZ82">
        <v>0</v>
      </c>
      <c r="BA82">
        <v>82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Y82*Source!I53</f>
        <v>0</v>
      </c>
      <c r="CY82">
        <f>AA82</f>
        <v>356.42</v>
      </c>
      <c r="CZ82">
        <f>AE82</f>
        <v>28.4</v>
      </c>
      <c r="DA82">
        <f>AI82</f>
        <v>12.55</v>
      </c>
      <c r="DB82">
        <f>ROUND((ROUND(AT82*CZ82,2)*0),2)</f>
        <v>0</v>
      </c>
      <c r="DC82">
        <f>ROUND((ROUND(AT82*AG82,2)*0),2)</f>
        <v>0</v>
      </c>
    </row>
    <row r="83" spans="1:107">
      <c r="A83">
        <f>ROW(Source!A53)</f>
        <v>53</v>
      </c>
      <c r="B83">
        <v>43077426</v>
      </c>
      <c r="C83">
        <v>43077789</v>
      </c>
      <c r="D83">
        <v>33216204</v>
      </c>
      <c r="E83">
        <v>1</v>
      </c>
      <c r="F83">
        <v>1</v>
      </c>
      <c r="G83">
        <v>1</v>
      </c>
      <c r="H83">
        <v>3</v>
      </c>
      <c r="I83" t="s">
        <v>490</v>
      </c>
      <c r="J83" t="s">
        <v>491</v>
      </c>
      <c r="K83" t="s">
        <v>492</v>
      </c>
      <c r="L83">
        <v>1358</v>
      </c>
      <c r="N83">
        <v>1010</v>
      </c>
      <c r="O83" t="s">
        <v>493</v>
      </c>
      <c r="P83" t="s">
        <v>493</v>
      </c>
      <c r="Q83">
        <v>10</v>
      </c>
      <c r="W83">
        <v>0</v>
      </c>
      <c r="X83">
        <v>1305178930</v>
      </c>
      <c r="Y83">
        <v>0</v>
      </c>
      <c r="AA83">
        <v>45.57</v>
      </c>
      <c r="AB83">
        <v>0</v>
      </c>
      <c r="AC83">
        <v>0</v>
      </c>
      <c r="AD83">
        <v>0</v>
      </c>
      <c r="AE83">
        <v>8.4700000000000006</v>
      </c>
      <c r="AF83">
        <v>0</v>
      </c>
      <c r="AG83">
        <v>0</v>
      </c>
      <c r="AH83">
        <v>0</v>
      </c>
      <c r="AI83">
        <v>5.38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1</v>
      </c>
      <c r="AQ83">
        <v>0</v>
      </c>
      <c r="AR83">
        <v>0</v>
      </c>
      <c r="AS83" t="s">
        <v>3</v>
      </c>
      <c r="AT83">
        <v>0.4</v>
      </c>
      <c r="AU83" t="s">
        <v>27</v>
      </c>
      <c r="AV83">
        <v>0</v>
      </c>
      <c r="AW83">
        <v>2</v>
      </c>
      <c r="AX83">
        <v>43077799</v>
      </c>
      <c r="AY83">
        <v>1</v>
      </c>
      <c r="AZ83">
        <v>0</v>
      </c>
      <c r="BA83">
        <v>83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Y83*Source!I53</f>
        <v>0</v>
      </c>
      <c r="CY83">
        <f>AA83</f>
        <v>45.57</v>
      </c>
      <c r="CZ83">
        <f>AE83</f>
        <v>8.4700000000000006</v>
      </c>
      <c r="DA83">
        <f>AI83</f>
        <v>5.38</v>
      </c>
      <c r="DB83">
        <f>ROUND((ROUND(AT83*CZ83,2)*0),2)</f>
        <v>0</v>
      </c>
      <c r="DC83">
        <f>ROUND((ROUND(AT83*AG83,2)*0),2)</f>
        <v>0</v>
      </c>
    </row>
    <row r="84" spans="1:107">
      <c r="A84">
        <f>ROW(Source!A53)</f>
        <v>53</v>
      </c>
      <c r="B84">
        <v>43077426</v>
      </c>
      <c r="C84">
        <v>43077789</v>
      </c>
      <c r="D84">
        <v>33260822</v>
      </c>
      <c r="E84">
        <v>1</v>
      </c>
      <c r="F84">
        <v>1</v>
      </c>
      <c r="G84">
        <v>1</v>
      </c>
      <c r="H84">
        <v>3</v>
      </c>
      <c r="I84" t="s">
        <v>494</v>
      </c>
      <c r="J84" t="s">
        <v>495</v>
      </c>
      <c r="K84" t="s">
        <v>496</v>
      </c>
      <c r="L84">
        <v>1346</v>
      </c>
      <c r="N84">
        <v>1009</v>
      </c>
      <c r="O84" t="s">
        <v>415</v>
      </c>
      <c r="P84" t="s">
        <v>415</v>
      </c>
      <c r="Q84">
        <v>1</v>
      </c>
      <c r="W84">
        <v>0</v>
      </c>
      <c r="X84">
        <v>-1384209739</v>
      </c>
      <c r="Y84">
        <v>0</v>
      </c>
      <c r="AA84">
        <v>641.29</v>
      </c>
      <c r="AB84">
        <v>0</v>
      </c>
      <c r="AC84">
        <v>0</v>
      </c>
      <c r="AD84">
        <v>0</v>
      </c>
      <c r="AE84">
        <v>69.03</v>
      </c>
      <c r="AF84">
        <v>0</v>
      </c>
      <c r="AG84">
        <v>0</v>
      </c>
      <c r="AH84">
        <v>0</v>
      </c>
      <c r="AI84">
        <v>9.2899999999999991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1</v>
      </c>
      <c r="AQ84">
        <v>0</v>
      </c>
      <c r="AR84">
        <v>0</v>
      </c>
      <c r="AS84" t="s">
        <v>3</v>
      </c>
      <c r="AT84">
        <v>0.03</v>
      </c>
      <c r="AU84" t="s">
        <v>27</v>
      </c>
      <c r="AV84">
        <v>0</v>
      </c>
      <c r="AW84">
        <v>2</v>
      </c>
      <c r="AX84">
        <v>43077800</v>
      </c>
      <c r="AY84">
        <v>1</v>
      </c>
      <c r="AZ84">
        <v>0</v>
      </c>
      <c r="BA84">
        <v>84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Y84*Source!I53</f>
        <v>0</v>
      </c>
      <c r="CY84">
        <f>AA84</f>
        <v>641.29</v>
      </c>
      <c r="CZ84">
        <f>AE84</f>
        <v>69.03</v>
      </c>
      <c r="DA84">
        <f>AI84</f>
        <v>9.2899999999999991</v>
      </c>
      <c r="DB84">
        <f>ROUND((ROUND(AT84*CZ84,2)*0),2)</f>
        <v>0</v>
      </c>
      <c r="DC84">
        <f>ROUND((ROUND(AT84*AG84,2)*0),2)</f>
        <v>0</v>
      </c>
    </row>
    <row r="85" spans="1:107">
      <c r="A85">
        <f>ROW(Source!A53)</f>
        <v>53</v>
      </c>
      <c r="B85">
        <v>43077426</v>
      </c>
      <c r="C85">
        <v>43077789</v>
      </c>
      <c r="D85">
        <v>33273846</v>
      </c>
      <c r="E85">
        <v>1</v>
      </c>
      <c r="F85">
        <v>1</v>
      </c>
      <c r="G85">
        <v>1</v>
      </c>
      <c r="H85">
        <v>3</v>
      </c>
      <c r="I85" t="s">
        <v>426</v>
      </c>
      <c r="J85" t="s">
        <v>427</v>
      </c>
      <c r="K85" t="s">
        <v>428</v>
      </c>
      <c r="L85">
        <v>1374</v>
      </c>
      <c r="N85">
        <v>1013</v>
      </c>
      <c r="O85" t="s">
        <v>429</v>
      </c>
      <c r="P85" t="s">
        <v>429</v>
      </c>
      <c r="Q85">
        <v>1</v>
      </c>
      <c r="W85">
        <v>0</v>
      </c>
      <c r="X85">
        <v>2131831278</v>
      </c>
      <c r="Y85">
        <v>0</v>
      </c>
      <c r="AA85">
        <v>1</v>
      </c>
      <c r="AB85">
        <v>0</v>
      </c>
      <c r="AC85">
        <v>0</v>
      </c>
      <c r="AD85">
        <v>0</v>
      </c>
      <c r="AE85">
        <v>1</v>
      </c>
      <c r="AF85">
        <v>0</v>
      </c>
      <c r="AG85">
        <v>0</v>
      </c>
      <c r="AH85">
        <v>0</v>
      </c>
      <c r="AI85">
        <v>1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1</v>
      </c>
      <c r="AQ85">
        <v>0</v>
      </c>
      <c r="AR85">
        <v>0</v>
      </c>
      <c r="AS85" t="s">
        <v>3</v>
      </c>
      <c r="AT85">
        <v>0.9</v>
      </c>
      <c r="AU85" t="s">
        <v>27</v>
      </c>
      <c r="AV85">
        <v>0</v>
      </c>
      <c r="AW85">
        <v>2</v>
      </c>
      <c r="AX85">
        <v>43077801</v>
      </c>
      <c r="AY85">
        <v>1</v>
      </c>
      <c r="AZ85">
        <v>0</v>
      </c>
      <c r="BA85">
        <v>85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Y85*Source!I53</f>
        <v>0</v>
      </c>
      <c r="CY85">
        <f>AA85</f>
        <v>1</v>
      </c>
      <c r="CZ85">
        <f>AE85</f>
        <v>1</v>
      </c>
      <c r="DA85">
        <f>AI85</f>
        <v>1</v>
      </c>
      <c r="DB85">
        <f>ROUND((ROUND(AT85*CZ85,2)*0),2)</f>
        <v>0</v>
      </c>
      <c r="DC85">
        <f>ROUND((ROUND(AT85*AG85,2)*0),2)</f>
        <v>0</v>
      </c>
    </row>
    <row r="86" spans="1:107">
      <c r="A86">
        <f>ROW(Source!A55)</f>
        <v>55</v>
      </c>
      <c r="B86">
        <v>43077426</v>
      </c>
      <c r="C86">
        <v>43077803</v>
      </c>
      <c r="D86">
        <v>23351395</v>
      </c>
      <c r="E86">
        <v>1</v>
      </c>
      <c r="F86">
        <v>1</v>
      </c>
      <c r="G86">
        <v>1</v>
      </c>
      <c r="H86">
        <v>1</v>
      </c>
      <c r="I86" t="s">
        <v>433</v>
      </c>
      <c r="J86" t="s">
        <v>3</v>
      </c>
      <c r="K86" t="s">
        <v>434</v>
      </c>
      <c r="L86">
        <v>1369</v>
      </c>
      <c r="N86">
        <v>1013</v>
      </c>
      <c r="O86" t="s">
        <v>398</v>
      </c>
      <c r="P86" t="s">
        <v>398</v>
      </c>
      <c r="Q86">
        <v>1</v>
      </c>
      <c r="W86">
        <v>0</v>
      </c>
      <c r="X86">
        <v>1072260845</v>
      </c>
      <c r="Y86">
        <v>1.2994999999999999</v>
      </c>
      <c r="AA86">
        <v>0</v>
      </c>
      <c r="AB86">
        <v>0</v>
      </c>
      <c r="AC86">
        <v>0</v>
      </c>
      <c r="AD86">
        <v>8.99</v>
      </c>
      <c r="AE86">
        <v>0</v>
      </c>
      <c r="AF86">
        <v>0</v>
      </c>
      <c r="AG86">
        <v>0</v>
      </c>
      <c r="AH86">
        <v>8.99</v>
      </c>
      <c r="AI86">
        <v>1</v>
      </c>
      <c r="AJ86">
        <v>1</v>
      </c>
      <c r="AK86">
        <v>1</v>
      </c>
      <c r="AL86">
        <v>1</v>
      </c>
      <c r="AN86">
        <v>0</v>
      </c>
      <c r="AO86">
        <v>1</v>
      </c>
      <c r="AP86">
        <v>1</v>
      </c>
      <c r="AQ86">
        <v>0</v>
      </c>
      <c r="AR86">
        <v>0</v>
      </c>
      <c r="AS86" t="s">
        <v>3</v>
      </c>
      <c r="AT86">
        <v>1.1299999999999999</v>
      </c>
      <c r="AU86" t="s">
        <v>28</v>
      </c>
      <c r="AV86">
        <v>1</v>
      </c>
      <c r="AW86">
        <v>2</v>
      </c>
      <c r="AX86">
        <v>43077810</v>
      </c>
      <c r="AY86">
        <v>1</v>
      </c>
      <c r="AZ86">
        <v>0</v>
      </c>
      <c r="BA86">
        <v>86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Y86*Source!I55</f>
        <v>1.2994999999999999</v>
      </c>
      <c r="CY86">
        <f>AD86</f>
        <v>8.99</v>
      </c>
      <c r="CZ86">
        <f>AH86</f>
        <v>8.99</v>
      </c>
      <c r="DA86">
        <f>AL86</f>
        <v>1</v>
      </c>
      <c r="DB86">
        <f>ROUND((ROUND(AT86*CZ86,2)*1.15),2)</f>
        <v>11.68</v>
      </c>
      <c r="DC86">
        <f>ROUND((ROUND(AT86*AG86,2)*1.15),2)</f>
        <v>0</v>
      </c>
    </row>
    <row r="87" spans="1:107">
      <c r="A87">
        <f>ROW(Source!A55)</f>
        <v>55</v>
      </c>
      <c r="B87">
        <v>43077426</v>
      </c>
      <c r="C87">
        <v>43077803</v>
      </c>
      <c r="D87">
        <v>121548</v>
      </c>
      <c r="E87">
        <v>1</v>
      </c>
      <c r="F87">
        <v>1</v>
      </c>
      <c r="G87">
        <v>1</v>
      </c>
      <c r="H87">
        <v>1</v>
      </c>
      <c r="I87" t="s">
        <v>40</v>
      </c>
      <c r="J87" t="s">
        <v>3</v>
      </c>
      <c r="K87" t="s">
        <v>399</v>
      </c>
      <c r="L87">
        <v>608254</v>
      </c>
      <c r="N87">
        <v>1013</v>
      </c>
      <c r="O87" t="s">
        <v>400</v>
      </c>
      <c r="P87" t="s">
        <v>400</v>
      </c>
      <c r="Q87">
        <v>1</v>
      </c>
      <c r="W87">
        <v>0</v>
      </c>
      <c r="X87">
        <v>-185737400</v>
      </c>
      <c r="Y87">
        <v>4.5999999999999999E-2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1</v>
      </c>
      <c r="AJ87">
        <v>1</v>
      </c>
      <c r="AK87">
        <v>1</v>
      </c>
      <c r="AL87">
        <v>1</v>
      </c>
      <c r="AN87">
        <v>0</v>
      </c>
      <c r="AO87">
        <v>1</v>
      </c>
      <c r="AP87">
        <v>1</v>
      </c>
      <c r="AQ87">
        <v>0</v>
      </c>
      <c r="AR87">
        <v>0</v>
      </c>
      <c r="AS87" t="s">
        <v>3</v>
      </c>
      <c r="AT87">
        <v>0.04</v>
      </c>
      <c r="AU87" t="s">
        <v>28</v>
      </c>
      <c r="AV87">
        <v>2</v>
      </c>
      <c r="AW87">
        <v>2</v>
      </c>
      <c r="AX87">
        <v>43077811</v>
      </c>
      <c r="AY87">
        <v>1</v>
      </c>
      <c r="AZ87">
        <v>0</v>
      </c>
      <c r="BA87">
        <v>87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Y87*Source!I55</f>
        <v>4.5999999999999999E-2</v>
      </c>
      <c r="CY87">
        <f>AD87</f>
        <v>0</v>
      </c>
      <c r="CZ87">
        <f>AH87</f>
        <v>0</v>
      </c>
      <c r="DA87">
        <f>AL87</f>
        <v>1</v>
      </c>
      <c r="DB87">
        <f>ROUND((ROUND(AT87*CZ87,2)*1.15),2)</f>
        <v>0</v>
      </c>
      <c r="DC87">
        <f>ROUND((ROUND(AT87*AG87,2)*1.15),2)</f>
        <v>0</v>
      </c>
    </row>
    <row r="88" spans="1:107">
      <c r="A88">
        <f>ROW(Source!A55)</f>
        <v>55</v>
      </c>
      <c r="B88">
        <v>43077426</v>
      </c>
      <c r="C88">
        <v>43077803</v>
      </c>
      <c r="D88">
        <v>33274357</v>
      </c>
      <c r="E88">
        <v>1</v>
      </c>
      <c r="F88">
        <v>1</v>
      </c>
      <c r="G88">
        <v>1</v>
      </c>
      <c r="H88">
        <v>2</v>
      </c>
      <c r="I88" t="s">
        <v>401</v>
      </c>
      <c r="J88" t="s">
        <v>402</v>
      </c>
      <c r="K88" t="s">
        <v>403</v>
      </c>
      <c r="L88">
        <v>1368</v>
      </c>
      <c r="N88">
        <v>1011</v>
      </c>
      <c r="O88" t="s">
        <v>404</v>
      </c>
      <c r="P88" t="s">
        <v>404</v>
      </c>
      <c r="Q88">
        <v>1</v>
      </c>
      <c r="W88">
        <v>0</v>
      </c>
      <c r="X88">
        <v>-1424728221</v>
      </c>
      <c r="Y88">
        <v>4.5999999999999999E-2</v>
      </c>
      <c r="AA88">
        <v>0</v>
      </c>
      <c r="AB88">
        <v>1356.31</v>
      </c>
      <c r="AC88">
        <v>345.94</v>
      </c>
      <c r="AD88">
        <v>0</v>
      </c>
      <c r="AE88">
        <v>0</v>
      </c>
      <c r="AF88">
        <v>138.54</v>
      </c>
      <c r="AG88">
        <v>12.1</v>
      </c>
      <c r="AH88">
        <v>0</v>
      </c>
      <c r="AI88">
        <v>1</v>
      </c>
      <c r="AJ88">
        <v>9.7899999999999991</v>
      </c>
      <c r="AK88">
        <v>28.59</v>
      </c>
      <c r="AL88">
        <v>1</v>
      </c>
      <c r="AN88">
        <v>0</v>
      </c>
      <c r="AO88">
        <v>1</v>
      </c>
      <c r="AP88">
        <v>1</v>
      </c>
      <c r="AQ88">
        <v>0</v>
      </c>
      <c r="AR88">
        <v>0</v>
      </c>
      <c r="AS88" t="s">
        <v>3</v>
      </c>
      <c r="AT88">
        <v>0.04</v>
      </c>
      <c r="AU88" t="s">
        <v>28</v>
      </c>
      <c r="AV88">
        <v>0</v>
      </c>
      <c r="AW88">
        <v>2</v>
      </c>
      <c r="AX88">
        <v>43077812</v>
      </c>
      <c r="AY88">
        <v>1</v>
      </c>
      <c r="AZ88">
        <v>0</v>
      </c>
      <c r="BA88">
        <v>88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Y88*Source!I55</f>
        <v>4.5999999999999999E-2</v>
      </c>
      <c r="CY88">
        <f>AB88</f>
        <v>1356.31</v>
      </c>
      <c r="CZ88">
        <f>AF88</f>
        <v>138.54</v>
      </c>
      <c r="DA88">
        <f>AJ88</f>
        <v>9.7899999999999991</v>
      </c>
      <c r="DB88">
        <f>ROUND((ROUND(AT88*CZ88,2)*1.15),2)</f>
        <v>6.37</v>
      </c>
      <c r="DC88">
        <f>ROUND((ROUND(AT88*AG88,2)*1.15),2)</f>
        <v>0.55000000000000004</v>
      </c>
    </row>
    <row r="89" spans="1:107">
      <c r="A89">
        <f>ROW(Source!A55)</f>
        <v>55</v>
      </c>
      <c r="B89">
        <v>43077426</v>
      </c>
      <c r="C89">
        <v>43077803</v>
      </c>
      <c r="D89">
        <v>33276210</v>
      </c>
      <c r="E89">
        <v>1</v>
      </c>
      <c r="F89">
        <v>1</v>
      </c>
      <c r="G89">
        <v>1</v>
      </c>
      <c r="H89">
        <v>2</v>
      </c>
      <c r="I89" t="s">
        <v>405</v>
      </c>
      <c r="J89" t="s">
        <v>406</v>
      </c>
      <c r="K89" t="s">
        <v>407</v>
      </c>
      <c r="L89">
        <v>1368</v>
      </c>
      <c r="N89">
        <v>1011</v>
      </c>
      <c r="O89" t="s">
        <v>404</v>
      </c>
      <c r="P89" t="s">
        <v>404</v>
      </c>
      <c r="Q89">
        <v>1</v>
      </c>
      <c r="W89">
        <v>0</v>
      </c>
      <c r="X89">
        <v>-671646184</v>
      </c>
      <c r="Y89">
        <v>4.5999999999999999E-2</v>
      </c>
      <c r="AA89">
        <v>0</v>
      </c>
      <c r="AB89">
        <v>1141.49</v>
      </c>
      <c r="AC89">
        <v>295.91000000000003</v>
      </c>
      <c r="AD89">
        <v>0</v>
      </c>
      <c r="AE89">
        <v>0</v>
      </c>
      <c r="AF89">
        <v>91.76</v>
      </c>
      <c r="AG89">
        <v>10.35</v>
      </c>
      <c r="AH89">
        <v>0</v>
      </c>
      <c r="AI89">
        <v>1</v>
      </c>
      <c r="AJ89">
        <v>12.44</v>
      </c>
      <c r="AK89">
        <v>28.59</v>
      </c>
      <c r="AL89">
        <v>1</v>
      </c>
      <c r="AN89">
        <v>0</v>
      </c>
      <c r="AO89">
        <v>1</v>
      </c>
      <c r="AP89">
        <v>1</v>
      </c>
      <c r="AQ89">
        <v>0</v>
      </c>
      <c r="AR89">
        <v>0</v>
      </c>
      <c r="AS89" t="s">
        <v>3</v>
      </c>
      <c r="AT89">
        <v>0.04</v>
      </c>
      <c r="AU89" t="s">
        <v>28</v>
      </c>
      <c r="AV89">
        <v>0</v>
      </c>
      <c r="AW89">
        <v>2</v>
      </c>
      <c r="AX89">
        <v>43077813</v>
      </c>
      <c r="AY89">
        <v>1</v>
      </c>
      <c r="AZ89">
        <v>0</v>
      </c>
      <c r="BA89">
        <v>89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Y89*Source!I55</f>
        <v>4.5999999999999999E-2</v>
      </c>
      <c r="CY89">
        <f>AB89</f>
        <v>1141.49</v>
      </c>
      <c r="CZ89">
        <f>AF89</f>
        <v>91.76</v>
      </c>
      <c r="DA89">
        <f>AJ89</f>
        <v>12.44</v>
      </c>
      <c r="DB89">
        <f>ROUND((ROUND(AT89*CZ89,2)*1.15),2)</f>
        <v>4.22</v>
      </c>
      <c r="DC89">
        <f>ROUND((ROUND(AT89*AG89,2)*1.15),2)</f>
        <v>0.47</v>
      </c>
    </row>
    <row r="90" spans="1:107">
      <c r="A90">
        <f>ROW(Source!A55)</f>
        <v>55</v>
      </c>
      <c r="B90">
        <v>43077426</v>
      </c>
      <c r="C90">
        <v>43077803</v>
      </c>
      <c r="D90">
        <v>33216000</v>
      </c>
      <c r="E90">
        <v>1</v>
      </c>
      <c r="F90">
        <v>1</v>
      </c>
      <c r="G90">
        <v>1</v>
      </c>
      <c r="H90">
        <v>3</v>
      </c>
      <c r="I90" t="s">
        <v>456</v>
      </c>
      <c r="J90" t="s">
        <v>457</v>
      </c>
      <c r="K90" t="s">
        <v>458</v>
      </c>
      <c r="L90">
        <v>1346</v>
      </c>
      <c r="N90">
        <v>1009</v>
      </c>
      <c r="O90" t="s">
        <v>415</v>
      </c>
      <c r="P90" t="s">
        <v>415</v>
      </c>
      <c r="Q90">
        <v>1</v>
      </c>
      <c r="W90">
        <v>0</v>
      </c>
      <c r="X90">
        <v>-1815671160</v>
      </c>
      <c r="Y90">
        <v>0</v>
      </c>
      <c r="AA90">
        <v>165.7</v>
      </c>
      <c r="AB90">
        <v>0</v>
      </c>
      <c r="AC90">
        <v>0</v>
      </c>
      <c r="AD90">
        <v>0</v>
      </c>
      <c r="AE90">
        <v>9.49</v>
      </c>
      <c r="AF90">
        <v>0</v>
      </c>
      <c r="AG90">
        <v>0</v>
      </c>
      <c r="AH90">
        <v>0</v>
      </c>
      <c r="AI90">
        <v>17.46</v>
      </c>
      <c r="AJ90">
        <v>1</v>
      </c>
      <c r="AK90">
        <v>1</v>
      </c>
      <c r="AL90">
        <v>1</v>
      </c>
      <c r="AN90">
        <v>0</v>
      </c>
      <c r="AO90">
        <v>1</v>
      </c>
      <c r="AP90">
        <v>1</v>
      </c>
      <c r="AQ90">
        <v>0</v>
      </c>
      <c r="AR90">
        <v>0</v>
      </c>
      <c r="AS90" t="s">
        <v>3</v>
      </c>
      <c r="AT90">
        <v>0.06</v>
      </c>
      <c r="AU90" t="s">
        <v>27</v>
      </c>
      <c r="AV90">
        <v>0</v>
      </c>
      <c r="AW90">
        <v>2</v>
      </c>
      <c r="AX90">
        <v>43077814</v>
      </c>
      <c r="AY90">
        <v>1</v>
      </c>
      <c r="AZ90">
        <v>0</v>
      </c>
      <c r="BA90">
        <v>90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Y90*Source!I55</f>
        <v>0</v>
      </c>
      <c r="CY90">
        <f>AA90</f>
        <v>165.7</v>
      </c>
      <c r="CZ90">
        <f>AE90</f>
        <v>9.49</v>
      </c>
      <c r="DA90">
        <f>AI90</f>
        <v>17.46</v>
      </c>
      <c r="DB90">
        <f>ROUND((ROUND(AT90*CZ90,2)*0),2)</f>
        <v>0</v>
      </c>
      <c r="DC90">
        <f>ROUND((ROUND(AT90*AG90,2)*0),2)</f>
        <v>0</v>
      </c>
    </row>
    <row r="91" spans="1:107">
      <c r="A91">
        <f>ROW(Source!A55)</f>
        <v>55</v>
      </c>
      <c r="B91">
        <v>43077426</v>
      </c>
      <c r="C91">
        <v>43077803</v>
      </c>
      <c r="D91">
        <v>33273846</v>
      </c>
      <c r="E91">
        <v>1</v>
      </c>
      <c r="F91">
        <v>1</v>
      </c>
      <c r="G91">
        <v>1</v>
      </c>
      <c r="H91">
        <v>3</v>
      </c>
      <c r="I91" t="s">
        <v>426</v>
      </c>
      <c r="J91" t="s">
        <v>427</v>
      </c>
      <c r="K91" t="s">
        <v>428</v>
      </c>
      <c r="L91">
        <v>1374</v>
      </c>
      <c r="N91">
        <v>1013</v>
      </c>
      <c r="O91" t="s">
        <v>429</v>
      </c>
      <c r="P91" t="s">
        <v>429</v>
      </c>
      <c r="Q91">
        <v>1</v>
      </c>
      <c r="W91">
        <v>0</v>
      </c>
      <c r="X91">
        <v>2131831278</v>
      </c>
      <c r="Y91">
        <v>0</v>
      </c>
      <c r="AA91">
        <v>1</v>
      </c>
      <c r="AB91">
        <v>0</v>
      </c>
      <c r="AC91">
        <v>0</v>
      </c>
      <c r="AD91">
        <v>0</v>
      </c>
      <c r="AE91">
        <v>1</v>
      </c>
      <c r="AF91">
        <v>0</v>
      </c>
      <c r="AG91">
        <v>0</v>
      </c>
      <c r="AH91">
        <v>0</v>
      </c>
      <c r="AI91">
        <v>1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1</v>
      </c>
      <c r="AQ91">
        <v>0</v>
      </c>
      <c r="AR91">
        <v>0</v>
      </c>
      <c r="AS91" t="s">
        <v>3</v>
      </c>
      <c r="AT91">
        <v>0.2</v>
      </c>
      <c r="AU91" t="s">
        <v>27</v>
      </c>
      <c r="AV91">
        <v>0</v>
      </c>
      <c r="AW91">
        <v>2</v>
      </c>
      <c r="AX91">
        <v>43077815</v>
      </c>
      <c r="AY91">
        <v>1</v>
      </c>
      <c r="AZ91">
        <v>0</v>
      </c>
      <c r="BA91">
        <v>91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Y91*Source!I55</f>
        <v>0</v>
      </c>
      <c r="CY91">
        <f>AA91</f>
        <v>1</v>
      </c>
      <c r="CZ91">
        <f>AE91</f>
        <v>1</v>
      </c>
      <c r="DA91">
        <f>AI91</f>
        <v>1</v>
      </c>
      <c r="DB91">
        <f>ROUND((ROUND(AT91*CZ91,2)*0),2)</f>
        <v>0</v>
      </c>
      <c r="DC91">
        <f>ROUND((ROUND(AT91*AG91,2)*0),2)</f>
        <v>0</v>
      </c>
    </row>
    <row r="92" spans="1:107">
      <c r="A92">
        <f>ROW(Source!A57)</f>
        <v>57</v>
      </c>
      <c r="B92">
        <v>43077426</v>
      </c>
      <c r="C92">
        <v>43077817</v>
      </c>
      <c r="D92">
        <v>23351395</v>
      </c>
      <c r="E92">
        <v>1</v>
      </c>
      <c r="F92">
        <v>1</v>
      </c>
      <c r="G92">
        <v>1</v>
      </c>
      <c r="H92">
        <v>1</v>
      </c>
      <c r="I92" t="s">
        <v>433</v>
      </c>
      <c r="J92" t="s">
        <v>3</v>
      </c>
      <c r="K92" t="s">
        <v>434</v>
      </c>
      <c r="L92">
        <v>1369</v>
      </c>
      <c r="N92">
        <v>1013</v>
      </c>
      <c r="O92" t="s">
        <v>398</v>
      </c>
      <c r="P92" t="s">
        <v>398</v>
      </c>
      <c r="Q92">
        <v>1</v>
      </c>
      <c r="W92">
        <v>0</v>
      </c>
      <c r="X92">
        <v>1072260845</v>
      </c>
      <c r="Y92">
        <v>4.1399999999999997</v>
      </c>
      <c r="AA92">
        <v>0</v>
      </c>
      <c r="AB92">
        <v>0</v>
      </c>
      <c r="AC92">
        <v>0</v>
      </c>
      <c r="AD92">
        <v>8.99</v>
      </c>
      <c r="AE92">
        <v>0</v>
      </c>
      <c r="AF92">
        <v>0</v>
      </c>
      <c r="AG92">
        <v>0</v>
      </c>
      <c r="AH92">
        <v>8.99</v>
      </c>
      <c r="AI92">
        <v>1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1</v>
      </c>
      <c r="AQ92">
        <v>0</v>
      </c>
      <c r="AR92">
        <v>0</v>
      </c>
      <c r="AS92" t="s">
        <v>3</v>
      </c>
      <c r="AT92">
        <v>3.6</v>
      </c>
      <c r="AU92" t="s">
        <v>28</v>
      </c>
      <c r="AV92">
        <v>1</v>
      </c>
      <c r="AW92">
        <v>2</v>
      </c>
      <c r="AX92">
        <v>43077825</v>
      </c>
      <c r="AY92">
        <v>1</v>
      </c>
      <c r="AZ92">
        <v>0</v>
      </c>
      <c r="BA92">
        <v>92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Y92*Source!I57</f>
        <v>16.559999999999999</v>
      </c>
      <c r="CY92">
        <f>AD92</f>
        <v>8.99</v>
      </c>
      <c r="CZ92">
        <f>AH92</f>
        <v>8.99</v>
      </c>
      <c r="DA92">
        <f>AL92</f>
        <v>1</v>
      </c>
      <c r="DB92">
        <f>ROUND((ROUND(AT92*CZ92,2)*1.15),2)</f>
        <v>37.21</v>
      </c>
      <c r="DC92">
        <f>ROUND((ROUND(AT92*AG92,2)*1.15),2)</f>
        <v>0</v>
      </c>
    </row>
    <row r="93" spans="1:107">
      <c r="A93">
        <f>ROW(Source!A57)</f>
        <v>57</v>
      </c>
      <c r="B93">
        <v>43077426</v>
      </c>
      <c r="C93">
        <v>43077817</v>
      </c>
      <c r="D93">
        <v>33275897</v>
      </c>
      <c r="E93">
        <v>1</v>
      </c>
      <c r="F93">
        <v>1</v>
      </c>
      <c r="G93">
        <v>1</v>
      </c>
      <c r="H93">
        <v>2</v>
      </c>
      <c r="I93" t="s">
        <v>484</v>
      </c>
      <c r="J93" t="s">
        <v>485</v>
      </c>
      <c r="K93" t="s">
        <v>486</v>
      </c>
      <c r="L93">
        <v>1368</v>
      </c>
      <c r="N93">
        <v>1011</v>
      </c>
      <c r="O93" t="s">
        <v>404</v>
      </c>
      <c r="P93" t="s">
        <v>404</v>
      </c>
      <c r="Q93">
        <v>1</v>
      </c>
      <c r="W93">
        <v>0</v>
      </c>
      <c r="X93">
        <v>835824343</v>
      </c>
      <c r="Y93">
        <v>0.14949999999999999</v>
      </c>
      <c r="AA93">
        <v>0</v>
      </c>
      <c r="AB93">
        <v>11.91</v>
      </c>
      <c r="AC93">
        <v>0</v>
      </c>
      <c r="AD93">
        <v>0</v>
      </c>
      <c r="AE93">
        <v>0</v>
      </c>
      <c r="AF93">
        <v>2.15</v>
      </c>
      <c r="AG93">
        <v>0</v>
      </c>
      <c r="AH93">
        <v>0</v>
      </c>
      <c r="AI93">
        <v>1</v>
      </c>
      <c r="AJ93">
        <v>5.54</v>
      </c>
      <c r="AK93">
        <v>28.59</v>
      </c>
      <c r="AL93">
        <v>1</v>
      </c>
      <c r="AN93">
        <v>0</v>
      </c>
      <c r="AO93">
        <v>1</v>
      </c>
      <c r="AP93">
        <v>1</v>
      </c>
      <c r="AQ93">
        <v>0</v>
      </c>
      <c r="AR93">
        <v>0</v>
      </c>
      <c r="AS93" t="s">
        <v>3</v>
      </c>
      <c r="AT93">
        <v>0.13</v>
      </c>
      <c r="AU93" t="s">
        <v>28</v>
      </c>
      <c r="AV93">
        <v>0</v>
      </c>
      <c r="AW93">
        <v>2</v>
      </c>
      <c r="AX93">
        <v>43077826</v>
      </c>
      <c r="AY93">
        <v>1</v>
      </c>
      <c r="AZ93">
        <v>0</v>
      </c>
      <c r="BA93">
        <v>93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Y93*Source!I57</f>
        <v>0.59799999999999998</v>
      </c>
      <c r="CY93">
        <f>AB93</f>
        <v>11.91</v>
      </c>
      <c r="CZ93">
        <f>AF93</f>
        <v>2.15</v>
      </c>
      <c r="DA93">
        <f>AJ93</f>
        <v>5.54</v>
      </c>
      <c r="DB93">
        <f>ROUND((ROUND(AT93*CZ93,2)*1.15),2)</f>
        <v>0.32</v>
      </c>
      <c r="DC93">
        <f>ROUND((ROUND(AT93*AG93,2)*1.15),2)</f>
        <v>0</v>
      </c>
    </row>
    <row r="94" spans="1:107">
      <c r="A94">
        <f>ROW(Source!A57)</f>
        <v>57</v>
      </c>
      <c r="B94">
        <v>43077426</v>
      </c>
      <c r="C94">
        <v>43077817</v>
      </c>
      <c r="D94">
        <v>33209520</v>
      </c>
      <c r="E94">
        <v>1</v>
      </c>
      <c r="F94">
        <v>1</v>
      </c>
      <c r="G94">
        <v>1</v>
      </c>
      <c r="H94">
        <v>3</v>
      </c>
      <c r="I94" t="s">
        <v>487</v>
      </c>
      <c r="J94" t="s">
        <v>488</v>
      </c>
      <c r="K94" t="s">
        <v>489</v>
      </c>
      <c r="L94">
        <v>1346</v>
      </c>
      <c r="N94">
        <v>1009</v>
      </c>
      <c r="O94" t="s">
        <v>415</v>
      </c>
      <c r="P94" t="s">
        <v>415</v>
      </c>
      <c r="Q94">
        <v>1</v>
      </c>
      <c r="W94">
        <v>0</v>
      </c>
      <c r="X94">
        <v>-1781767665</v>
      </c>
      <c r="Y94">
        <v>0</v>
      </c>
      <c r="AA94">
        <v>356.42</v>
      </c>
      <c r="AB94">
        <v>0</v>
      </c>
      <c r="AC94">
        <v>0</v>
      </c>
      <c r="AD94">
        <v>0</v>
      </c>
      <c r="AE94">
        <v>28.4</v>
      </c>
      <c r="AF94">
        <v>0</v>
      </c>
      <c r="AG94">
        <v>0</v>
      </c>
      <c r="AH94">
        <v>0</v>
      </c>
      <c r="AI94">
        <v>12.55</v>
      </c>
      <c r="AJ94">
        <v>1</v>
      </c>
      <c r="AK94">
        <v>1</v>
      </c>
      <c r="AL94">
        <v>1</v>
      </c>
      <c r="AN94">
        <v>0</v>
      </c>
      <c r="AO94">
        <v>1</v>
      </c>
      <c r="AP94">
        <v>1</v>
      </c>
      <c r="AQ94">
        <v>0</v>
      </c>
      <c r="AR94">
        <v>0</v>
      </c>
      <c r="AS94" t="s">
        <v>3</v>
      </c>
      <c r="AT94">
        <v>6.9999999999999999E-4</v>
      </c>
      <c r="AU94" t="s">
        <v>27</v>
      </c>
      <c r="AV94">
        <v>0</v>
      </c>
      <c r="AW94">
        <v>2</v>
      </c>
      <c r="AX94">
        <v>43077827</v>
      </c>
      <c r="AY94">
        <v>1</v>
      </c>
      <c r="AZ94">
        <v>0</v>
      </c>
      <c r="BA94">
        <v>94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Y94*Source!I57</f>
        <v>0</v>
      </c>
      <c r="CY94">
        <f>AA94</f>
        <v>356.42</v>
      </c>
      <c r="CZ94">
        <f>AE94</f>
        <v>28.4</v>
      </c>
      <c r="DA94">
        <f>AI94</f>
        <v>12.55</v>
      </c>
      <c r="DB94">
        <f>ROUND((ROUND(AT94*CZ94,2)*0),2)</f>
        <v>0</v>
      </c>
      <c r="DC94">
        <f>ROUND((ROUND(AT94*AG94,2)*0),2)</f>
        <v>0</v>
      </c>
    </row>
    <row r="95" spans="1:107">
      <c r="A95">
        <f>ROW(Source!A57)</f>
        <v>57</v>
      </c>
      <c r="B95">
        <v>43077426</v>
      </c>
      <c r="C95">
        <v>43077817</v>
      </c>
      <c r="D95">
        <v>33216204</v>
      </c>
      <c r="E95">
        <v>1</v>
      </c>
      <c r="F95">
        <v>1</v>
      </c>
      <c r="G95">
        <v>1</v>
      </c>
      <c r="H95">
        <v>3</v>
      </c>
      <c r="I95" t="s">
        <v>490</v>
      </c>
      <c r="J95" t="s">
        <v>491</v>
      </c>
      <c r="K95" t="s">
        <v>492</v>
      </c>
      <c r="L95">
        <v>1358</v>
      </c>
      <c r="N95">
        <v>1010</v>
      </c>
      <c r="O95" t="s">
        <v>493</v>
      </c>
      <c r="P95" t="s">
        <v>493</v>
      </c>
      <c r="Q95">
        <v>10</v>
      </c>
      <c r="W95">
        <v>0</v>
      </c>
      <c r="X95">
        <v>1305178930</v>
      </c>
      <c r="Y95">
        <v>0</v>
      </c>
      <c r="AA95">
        <v>45.57</v>
      </c>
      <c r="AB95">
        <v>0</v>
      </c>
      <c r="AC95">
        <v>0</v>
      </c>
      <c r="AD95">
        <v>0</v>
      </c>
      <c r="AE95">
        <v>8.4700000000000006</v>
      </c>
      <c r="AF95">
        <v>0</v>
      </c>
      <c r="AG95">
        <v>0</v>
      </c>
      <c r="AH95">
        <v>0</v>
      </c>
      <c r="AI95">
        <v>5.38</v>
      </c>
      <c r="AJ95">
        <v>1</v>
      </c>
      <c r="AK95">
        <v>1</v>
      </c>
      <c r="AL95">
        <v>1</v>
      </c>
      <c r="AN95">
        <v>0</v>
      </c>
      <c r="AO95">
        <v>1</v>
      </c>
      <c r="AP95">
        <v>1</v>
      </c>
      <c r="AQ95">
        <v>0</v>
      </c>
      <c r="AR95">
        <v>0</v>
      </c>
      <c r="AS95" t="s">
        <v>3</v>
      </c>
      <c r="AT95">
        <v>0.3</v>
      </c>
      <c r="AU95" t="s">
        <v>27</v>
      </c>
      <c r="AV95">
        <v>0</v>
      </c>
      <c r="AW95">
        <v>2</v>
      </c>
      <c r="AX95">
        <v>43077828</v>
      </c>
      <c r="AY95">
        <v>1</v>
      </c>
      <c r="AZ95">
        <v>0</v>
      </c>
      <c r="BA95">
        <v>95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Y95*Source!I57</f>
        <v>0</v>
      </c>
      <c r="CY95">
        <f>AA95</f>
        <v>45.57</v>
      </c>
      <c r="CZ95">
        <f>AE95</f>
        <v>8.4700000000000006</v>
      </c>
      <c r="DA95">
        <f>AI95</f>
        <v>5.38</v>
      </c>
      <c r="DB95">
        <f>ROUND((ROUND(AT95*CZ95,2)*0),2)</f>
        <v>0</v>
      </c>
      <c r="DC95">
        <f>ROUND((ROUND(AT95*AG95,2)*0),2)</f>
        <v>0</v>
      </c>
    </row>
    <row r="96" spans="1:107">
      <c r="A96">
        <f>ROW(Source!A57)</f>
        <v>57</v>
      </c>
      <c r="B96">
        <v>43077426</v>
      </c>
      <c r="C96">
        <v>43077817</v>
      </c>
      <c r="D96">
        <v>33252754</v>
      </c>
      <c r="E96">
        <v>1</v>
      </c>
      <c r="F96">
        <v>1</v>
      </c>
      <c r="G96">
        <v>1</v>
      </c>
      <c r="H96">
        <v>3</v>
      </c>
      <c r="I96" t="s">
        <v>499</v>
      </c>
      <c r="J96" t="s">
        <v>500</v>
      </c>
      <c r="K96" t="s">
        <v>501</v>
      </c>
      <c r="L96">
        <v>1348</v>
      </c>
      <c r="N96">
        <v>1009</v>
      </c>
      <c r="O96" t="s">
        <v>411</v>
      </c>
      <c r="P96" t="s">
        <v>411</v>
      </c>
      <c r="Q96">
        <v>1000</v>
      </c>
      <c r="W96">
        <v>0</v>
      </c>
      <c r="X96">
        <v>-1829182015</v>
      </c>
      <c r="Y96">
        <v>0</v>
      </c>
      <c r="AA96">
        <v>4555.08</v>
      </c>
      <c r="AB96">
        <v>0</v>
      </c>
      <c r="AC96">
        <v>0</v>
      </c>
      <c r="AD96">
        <v>0</v>
      </c>
      <c r="AE96">
        <v>729.98</v>
      </c>
      <c r="AF96">
        <v>0</v>
      </c>
      <c r="AG96">
        <v>0</v>
      </c>
      <c r="AH96">
        <v>0</v>
      </c>
      <c r="AI96">
        <v>6.24</v>
      </c>
      <c r="AJ96">
        <v>1</v>
      </c>
      <c r="AK96">
        <v>1</v>
      </c>
      <c r="AL96">
        <v>1</v>
      </c>
      <c r="AN96">
        <v>0</v>
      </c>
      <c r="AO96">
        <v>1</v>
      </c>
      <c r="AP96">
        <v>1</v>
      </c>
      <c r="AQ96">
        <v>0</v>
      </c>
      <c r="AR96">
        <v>0</v>
      </c>
      <c r="AS96" t="s">
        <v>3</v>
      </c>
      <c r="AT96">
        <v>2.0000000000000002E-5</v>
      </c>
      <c r="AU96" t="s">
        <v>27</v>
      </c>
      <c r="AV96">
        <v>0</v>
      </c>
      <c r="AW96">
        <v>2</v>
      </c>
      <c r="AX96">
        <v>43077829</v>
      </c>
      <c r="AY96">
        <v>1</v>
      </c>
      <c r="AZ96">
        <v>0</v>
      </c>
      <c r="BA96">
        <v>96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Y96*Source!I57</f>
        <v>0</v>
      </c>
      <c r="CY96">
        <f>AA96</f>
        <v>4555.08</v>
      </c>
      <c r="CZ96">
        <f>AE96</f>
        <v>729.98</v>
      </c>
      <c r="DA96">
        <f>AI96</f>
        <v>6.24</v>
      </c>
      <c r="DB96">
        <f>ROUND((ROUND(AT96*CZ96,2)*0),2)</f>
        <v>0</v>
      </c>
      <c r="DC96">
        <f>ROUND((ROUND(AT96*AG96,2)*0),2)</f>
        <v>0</v>
      </c>
    </row>
    <row r="97" spans="1:107">
      <c r="A97">
        <f>ROW(Source!A57)</f>
        <v>57</v>
      </c>
      <c r="B97">
        <v>43077426</v>
      </c>
      <c r="C97">
        <v>43077817</v>
      </c>
      <c r="D97">
        <v>33260822</v>
      </c>
      <c r="E97">
        <v>1</v>
      </c>
      <c r="F97">
        <v>1</v>
      </c>
      <c r="G97">
        <v>1</v>
      </c>
      <c r="H97">
        <v>3</v>
      </c>
      <c r="I97" t="s">
        <v>494</v>
      </c>
      <c r="J97" t="s">
        <v>495</v>
      </c>
      <c r="K97" t="s">
        <v>496</v>
      </c>
      <c r="L97">
        <v>1346</v>
      </c>
      <c r="N97">
        <v>1009</v>
      </c>
      <c r="O97" t="s">
        <v>415</v>
      </c>
      <c r="P97" t="s">
        <v>415</v>
      </c>
      <c r="Q97">
        <v>1</v>
      </c>
      <c r="W97">
        <v>0</v>
      </c>
      <c r="X97">
        <v>-1384209739</v>
      </c>
      <c r="Y97">
        <v>0</v>
      </c>
      <c r="AA97">
        <v>641.29</v>
      </c>
      <c r="AB97">
        <v>0</v>
      </c>
      <c r="AC97">
        <v>0</v>
      </c>
      <c r="AD97">
        <v>0</v>
      </c>
      <c r="AE97">
        <v>69.03</v>
      </c>
      <c r="AF97">
        <v>0</v>
      </c>
      <c r="AG97">
        <v>0</v>
      </c>
      <c r="AH97">
        <v>0</v>
      </c>
      <c r="AI97">
        <v>9.2899999999999991</v>
      </c>
      <c r="AJ97">
        <v>1</v>
      </c>
      <c r="AK97">
        <v>1</v>
      </c>
      <c r="AL97">
        <v>1</v>
      </c>
      <c r="AN97">
        <v>0</v>
      </c>
      <c r="AO97">
        <v>1</v>
      </c>
      <c r="AP97">
        <v>1</v>
      </c>
      <c r="AQ97">
        <v>0</v>
      </c>
      <c r="AR97">
        <v>0</v>
      </c>
      <c r="AS97" t="s">
        <v>3</v>
      </c>
      <c r="AT97">
        <v>7.0000000000000001E-3</v>
      </c>
      <c r="AU97" t="s">
        <v>27</v>
      </c>
      <c r="AV97">
        <v>0</v>
      </c>
      <c r="AW97">
        <v>2</v>
      </c>
      <c r="AX97">
        <v>43077830</v>
      </c>
      <c r="AY97">
        <v>1</v>
      </c>
      <c r="AZ97">
        <v>0</v>
      </c>
      <c r="BA97">
        <v>97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Y97*Source!I57</f>
        <v>0</v>
      </c>
      <c r="CY97">
        <f>AA97</f>
        <v>641.29</v>
      </c>
      <c r="CZ97">
        <f>AE97</f>
        <v>69.03</v>
      </c>
      <c r="DA97">
        <f>AI97</f>
        <v>9.2899999999999991</v>
      </c>
      <c r="DB97">
        <f>ROUND((ROUND(AT97*CZ97,2)*0),2)</f>
        <v>0</v>
      </c>
      <c r="DC97">
        <f>ROUND((ROUND(AT97*AG97,2)*0),2)</f>
        <v>0</v>
      </c>
    </row>
    <row r="98" spans="1:107">
      <c r="A98">
        <f>ROW(Source!A57)</f>
        <v>57</v>
      </c>
      <c r="B98">
        <v>43077426</v>
      </c>
      <c r="C98">
        <v>43077817</v>
      </c>
      <c r="D98">
        <v>33273846</v>
      </c>
      <c r="E98">
        <v>1</v>
      </c>
      <c r="F98">
        <v>1</v>
      </c>
      <c r="G98">
        <v>1</v>
      </c>
      <c r="H98">
        <v>3</v>
      </c>
      <c r="I98" t="s">
        <v>426</v>
      </c>
      <c r="J98" t="s">
        <v>427</v>
      </c>
      <c r="K98" t="s">
        <v>428</v>
      </c>
      <c r="L98">
        <v>1374</v>
      </c>
      <c r="N98">
        <v>1013</v>
      </c>
      <c r="O98" t="s">
        <v>429</v>
      </c>
      <c r="P98" t="s">
        <v>429</v>
      </c>
      <c r="Q98">
        <v>1</v>
      </c>
      <c r="W98">
        <v>0</v>
      </c>
      <c r="X98">
        <v>2131831278</v>
      </c>
      <c r="Y98">
        <v>0</v>
      </c>
      <c r="AA98">
        <v>1</v>
      </c>
      <c r="AB98">
        <v>0</v>
      </c>
      <c r="AC98">
        <v>0</v>
      </c>
      <c r="AD98">
        <v>0</v>
      </c>
      <c r="AE98">
        <v>1</v>
      </c>
      <c r="AF98">
        <v>0</v>
      </c>
      <c r="AG98">
        <v>0</v>
      </c>
      <c r="AH98">
        <v>0</v>
      </c>
      <c r="AI98">
        <v>1</v>
      </c>
      <c r="AJ98">
        <v>1</v>
      </c>
      <c r="AK98">
        <v>1</v>
      </c>
      <c r="AL98">
        <v>1</v>
      </c>
      <c r="AN98">
        <v>0</v>
      </c>
      <c r="AO98">
        <v>1</v>
      </c>
      <c r="AP98">
        <v>1</v>
      </c>
      <c r="AQ98">
        <v>0</v>
      </c>
      <c r="AR98">
        <v>0</v>
      </c>
      <c r="AS98" t="s">
        <v>3</v>
      </c>
      <c r="AT98">
        <v>0.65</v>
      </c>
      <c r="AU98" t="s">
        <v>27</v>
      </c>
      <c r="AV98">
        <v>0</v>
      </c>
      <c r="AW98">
        <v>2</v>
      </c>
      <c r="AX98">
        <v>43077831</v>
      </c>
      <c r="AY98">
        <v>1</v>
      </c>
      <c r="AZ98">
        <v>0</v>
      </c>
      <c r="BA98">
        <v>98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Y98*Source!I57</f>
        <v>0</v>
      </c>
      <c r="CY98">
        <f>AA98</f>
        <v>1</v>
      </c>
      <c r="CZ98">
        <f>AE98</f>
        <v>1</v>
      </c>
      <c r="DA98">
        <f>AI98</f>
        <v>1</v>
      </c>
      <c r="DB98">
        <f>ROUND((ROUND(AT98*CZ98,2)*0),2)</f>
        <v>0</v>
      </c>
      <c r="DC98">
        <f>ROUND((ROUND(AT98*AG98,2)*0),2)</f>
        <v>0</v>
      </c>
    </row>
    <row r="99" spans="1:107">
      <c r="A99">
        <f>ROW(Source!A59)</f>
        <v>59</v>
      </c>
      <c r="B99">
        <v>43077426</v>
      </c>
      <c r="C99">
        <v>43077833</v>
      </c>
      <c r="D99">
        <v>23361429</v>
      </c>
      <c r="E99">
        <v>1</v>
      </c>
      <c r="F99">
        <v>1</v>
      </c>
      <c r="G99">
        <v>1</v>
      </c>
      <c r="H99">
        <v>1</v>
      </c>
      <c r="I99" t="s">
        <v>502</v>
      </c>
      <c r="J99" t="s">
        <v>3</v>
      </c>
      <c r="K99" t="s">
        <v>503</v>
      </c>
      <c r="L99">
        <v>1369</v>
      </c>
      <c r="N99">
        <v>1013</v>
      </c>
      <c r="O99" t="s">
        <v>398</v>
      </c>
      <c r="P99" t="s">
        <v>398</v>
      </c>
      <c r="Q99">
        <v>1</v>
      </c>
      <c r="W99">
        <v>0</v>
      </c>
      <c r="X99">
        <v>494302742</v>
      </c>
      <c r="Y99">
        <v>4.1399999999999997</v>
      </c>
      <c r="AA99">
        <v>0</v>
      </c>
      <c r="AB99">
        <v>0</v>
      </c>
      <c r="AC99">
        <v>0</v>
      </c>
      <c r="AD99">
        <v>9.5399999999999991</v>
      </c>
      <c r="AE99">
        <v>0</v>
      </c>
      <c r="AF99">
        <v>0</v>
      </c>
      <c r="AG99">
        <v>0</v>
      </c>
      <c r="AH99">
        <v>9.5399999999999991</v>
      </c>
      <c r="AI99">
        <v>1</v>
      </c>
      <c r="AJ99">
        <v>1</v>
      </c>
      <c r="AK99">
        <v>1</v>
      </c>
      <c r="AL99">
        <v>1</v>
      </c>
      <c r="AN99">
        <v>0</v>
      </c>
      <c r="AO99">
        <v>1</v>
      </c>
      <c r="AP99">
        <v>1</v>
      </c>
      <c r="AQ99">
        <v>0</v>
      </c>
      <c r="AR99">
        <v>0</v>
      </c>
      <c r="AS99" t="s">
        <v>3</v>
      </c>
      <c r="AT99">
        <v>3.6</v>
      </c>
      <c r="AU99" t="s">
        <v>28</v>
      </c>
      <c r="AV99">
        <v>1</v>
      </c>
      <c r="AW99">
        <v>2</v>
      </c>
      <c r="AX99">
        <v>43077841</v>
      </c>
      <c r="AY99">
        <v>1</v>
      </c>
      <c r="AZ99">
        <v>0</v>
      </c>
      <c r="BA99">
        <v>99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Y99*Source!I59</f>
        <v>8.2799999999999994</v>
      </c>
      <c r="CY99">
        <f>AD99</f>
        <v>9.5399999999999991</v>
      </c>
      <c r="CZ99">
        <f>AH99</f>
        <v>9.5399999999999991</v>
      </c>
      <c r="DA99">
        <f>AL99</f>
        <v>1</v>
      </c>
      <c r="DB99">
        <f>ROUND((ROUND(AT99*CZ99,2)*1.15),2)</f>
        <v>39.49</v>
      </c>
      <c r="DC99">
        <f>ROUND((ROUND(AT99*AG99,2)*1.15),2)</f>
        <v>0</v>
      </c>
    </row>
    <row r="100" spans="1:107">
      <c r="A100">
        <f>ROW(Source!A59)</f>
        <v>59</v>
      </c>
      <c r="B100">
        <v>43077426</v>
      </c>
      <c r="C100">
        <v>43077833</v>
      </c>
      <c r="D100">
        <v>33275897</v>
      </c>
      <c r="E100">
        <v>1</v>
      </c>
      <c r="F100">
        <v>1</v>
      </c>
      <c r="G100">
        <v>1</v>
      </c>
      <c r="H100">
        <v>2</v>
      </c>
      <c r="I100" t="s">
        <v>484</v>
      </c>
      <c r="J100" t="s">
        <v>485</v>
      </c>
      <c r="K100" t="s">
        <v>486</v>
      </c>
      <c r="L100">
        <v>1368</v>
      </c>
      <c r="N100">
        <v>1011</v>
      </c>
      <c r="O100" t="s">
        <v>404</v>
      </c>
      <c r="P100" t="s">
        <v>404</v>
      </c>
      <c r="Q100">
        <v>1</v>
      </c>
      <c r="W100">
        <v>0</v>
      </c>
      <c r="X100">
        <v>835824343</v>
      </c>
      <c r="Y100">
        <v>0.14949999999999999</v>
      </c>
      <c r="AA100">
        <v>0</v>
      </c>
      <c r="AB100">
        <v>11.91</v>
      </c>
      <c r="AC100">
        <v>0</v>
      </c>
      <c r="AD100">
        <v>0</v>
      </c>
      <c r="AE100">
        <v>0</v>
      </c>
      <c r="AF100">
        <v>2.15</v>
      </c>
      <c r="AG100">
        <v>0</v>
      </c>
      <c r="AH100">
        <v>0</v>
      </c>
      <c r="AI100">
        <v>1</v>
      </c>
      <c r="AJ100">
        <v>5.54</v>
      </c>
      <c r="AK100">
        <v>28.59</v>
      </c>
      <c r="AL100">
        <v>1</v>
      </c>
      <c r="AN100">
        <v>0</v>
      </c>
      <c r="AO100">
        <v>1</v>
      </c>
      <c r="AP100">
        <v>1</v>
      </c>
      <c r="AQ100">
        <v>0</v>
      </c>
      <c r="AR100">
        <v>0</v>
      </c>
      <c r="AS100" t="s">
        <v>3</v>
      </c>
      <c r="AT100">
        <v>0.13</v>
      </c>
      <c r="AU100" t="s">
        <v>28</v>
      </c>
      <c r="AV100">
        <v>0</v>
      </c>
      <c r="AW100">
        <v>2</v>
      </c>
      <c r="AX100">
        <v>43077842</v>
      </c>
      <c r="AY100">
        <v>1</v>
      </c>
      <c r="AZ100">
        <v>0</v>
      </c>
      <c r="BA100">
        <v>100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Y100*Source!I59</f>
        <v>0.29899999999999999</v>
      </c>
      <c r="CY100">
        <f>AB100</f>
        <v>11.91</v>
      </c>
      <c r="CZ100">
        <f>AF100</f>
        <v>2.15</v>
      </c>
      <c r="DA100">
        <f>AJ100</f>
        <v>5.54</v>
      </c>
      <c r="DB100">
        <f>ROUND((ROUND(AT100*CZ100,2)*1.15),2)</f>
        <v>0.32</v>
      </c>
      <c r="DC100">
        <f>ROUND((ROUND(AT100*AG100,2)*1.15),2)</f>
        <v>0</v>
      </c>
    </row>
    <row r="101" spans="1:107">
      <c r="A101">
        <f>ROW(Source!A59)</f>
        <v>59</v>
      </c>
      <c r="B101">
        <v>43077426</v>
      </c>
      <c r="C101">
        <v>43077833</v>
      </c>
      <c r="D101">
        <v>33209520</v>
      </c>
      <c r="E101">
        <v>1</v>
      </c>
      <c r="F101">
        <v>1</v>
      </c>
      <c r="G101">
        <v>1</v>
      </c>
      <c r="H101">
        <v>3</v>
      </c>
      <c r="I101" t="s">
        <v>487</v>
      </c>
      <c r="J101" t="s">
        <v>488</v>
      </c>
      <c r="K101" t="s">
        <v>489</v>
      </c>
      <c r="L101">
        <v>1346</v>
      </c>
      <c r="N101">
        <v>1009</v>
      </c>
      <c r="O101" t="s">
        <v>415</v>
      </c>
      <c r="P101" t="s">
        <v>415</v>
      </c>
      <c r="Q101">
        <v>1</v>
      </c>
      <c r="W101">
        <v>0</v>
      </c>
      <c r="X101">
        <v>-1781767665</v>
      </c>
      <c r="Y101">
        <v>0</v>
      </c>
      <c r="AA101">
        <v>356.42</v>
      </c>
      <c r="AB101">
        <v>0</v>
      </c>
      <c r="AC101">
        <v>0</v>
      </c>
      <c r="AD101">
        <v>0</v>
      </c>
      <c r="AE101">
        <v>28.4</v>
      </c>
      <c r="AF101">
        <v>0</v>
      </c>
      <c r="AG101">
        <v>0</v>
      </c>
      <c r="AH101">
        <v>0</v>
      </c>
      <c r="AI101">
        <v>12.55</v>
      </c>
      <c r="AJ101">
        <v>1</v>
      </c>
      <c r="AK101">
        <v>1</v>
      </c>
      <c r="AL101">
        <v>1</v>
      </c>
      <c r="AN101">
        <v>0</v>
      </c>
      <c r="AO101">
        <v>1</v>
      </c>
      <c r="AP101">
        <v>1</v>
      </c>
      <c r="AQ101">
        <v>0</v>
      </c>
      <c r="AR101">
        <v>0</v>
      </c>
      <c r="AS101" t="s">
        <v>3</v>
      </c>
      <c r="AT101">
        <v>1.6000000000000001E-3</v>
      </c>
      <c r="AU101" t="s">
        <v>27</v>
      </c>
      <c r="AV101">
        <v>0</v>
      </c>
      <c r="AW101">
        <v>2</v>
      </c>
      <c r="AX101">
        <v>43077843</v>
      </c>
      <c r="AY101">
        <v>1</v>
      </c>
      <c r="AZ101">
        <v>0</v>
      </c>
      <c r="BA101">
        <v>101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Y101*Source!I59</f>
        <v>0</v>
      </c>
      <c r="CY101">
        <f>AA101</f>
        <v>356.42</v>
      </c>
      <c r="CZ101">
        <f>AE101</f>
        <v>28.4</v>
      </c>
      <c r="DA101">
        <f>AI101</f>
        <v>12.55</v>
      </c>
      <c r="DB101">
        <f>ROUND((ROUND(AT101*CZ101,2)*0),2)</f>
        <v>0</v>
      </c>
      <c r="DC101">
        <f>ROUND((ROUND(AT101*AG101,2)*0),2)</f>
        <v>0</v>
      </c>
    </row>
    <row r="102" spans="1:107">
      <c r="A102">
        <f>ROW(Source!A59)</f>
        <v>59</v>
      </c>
      <c r="B102">
        <v>43077426</v>
      </c>
      <c r="C102">
        <v>43077833</v>
      </c>
      <c r="D102">
        <v>33216204</v>
      </c>
      <c r="E102">
        <v>1</v>
      </c>
      <c r="F102">
        <v>1</v>
      </c>
      <c r="G102">
        <v>1</v>
      </c>
      <c r="H102">
        <v>3</v>
      </c>
      <c r="I102" t="s">
        <v>490</v>
      </c>
      <c r="J102" t="s">
        <v>491</v>
      </c>
      <c r="K102" t="s">
        <v>492</v>
      </c>
      <c r="L102">
        <v>1358</v>
      </c>
      <c r="N102">
        <v>1010</v>
      </c>
      <c r="O102" t="s">
        <v>493</v>
      </c>
      <c r="P102" t="s">
        <v>493</v>
      </c>
      <c r="Q102">
        <v>10</v>
      </c>
      <c r="W102">
        <v>0</v>
      </c>
      <c r="X102">
        <v>1305178930</v>
      </c>
      <c r="Y102">
        <v>0</v>
      </c>
      <c r="AA102">
        <v>45.57</v>
      </c>
      <c r="AB102">
        <v>0</v>
      </c>
      <c r="AC102">
        <v>0</v>
      </c>
      <c r="AD102">
        <v>0</v>
      </c>
      <c r="AE102">
        <v>8.4700000000000006</v>
      </c>
      <c r="AF102">
        <v>0</v>
      </c>
      <c r="AG102">
        <v>0</v>
      </c>
      <c r="AH102">
        <v>0</v>
      </c>
      <c r="AI102">
        <v>5.38</v>
      </c>
      <c r="AJ102">
        <v>1</v>
      </c>
      <c r="AK102">
        <v>1</v>
      </c>
      <c r="AL102">
        <v>1</v>
      </c>
      <c r="AN102">
        <v>0</v>
      </c>
      <c r="AO102">
        <v>1</v>
      </c>
      <c r="AP102">
        <v>1</v>
      </c>
      <c r="AQ102">
        <v>0</v>
      </c>
      <c r="AR102">
        <v>0</v>
      </c>
      <c r="AS102" t="s">
        <v>3</v>
      </c>
      <c r="AT102">
        <v>0.3</v>
      </c>
      <c r="AU102" t="s">
        <v>27</v>
      </c>
      <c r="AV102">
        <v>0</v>
      </c>
      <c r="AW102">
        <v>2</v>
      </c>
      <c r="AX102">
        <v>43077844</v>
      </c>
      <c r="AY102">
        <v>1</v>
      </c>
      <c r="AZ102">
        <v>0</v>
      </c>
      <c r="BA102">
        <v>102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Y102*Source!I59</f>
        <v>0</v>
      </c>
      <c r="CY102">
        <f>AA102</f>
        <v>45.57</v>
      </c>
      <c r="CZ102">
        <f>AE102</f>
        <v>8.4700000000000006</v>
      </c>
      <c r="DA102">
        <f>AI102</f>
        <v>5.38</v>
      </c>
      <c r="DB102">
        <f>ROUND((ROUND(AT102*CZ102,2)*0),2)</f>
        <v>0</v>
      </c>
      <c r="DC102">
        <f>ROUND((ROUND(AT102*AG102,2)*0),2)</f>
        <v>0</v>
      </c>
    </row>
    <row r="103" spans="1:107">
      <c r="A103">
        <f>ROW(Source!A59)</f>
        <v>59</v>
      </c>
      <c r="B103">
        <v>43077426</v>
      </c>
      <c r="C103">
        <v>43077833</v>
      </c>
      <c r="D103">
        <v>33252754</v>
      </c>
      <c r="E103">
        <v>1</v>
      </c>
      <c r="F103">
        <v>1</v>
      </c>
      <c r="G103">
        <v>1</v>
      </c>
      <c r="H103">
        <v>3</v>
      </c>
      <c r="I103" t="s">
        <v>499</v>
      </c>
      <c r="J103" t="s">
        <v>500</v>
      </c>
      <c r="K103" t="s">
        <v>501</v>
      </c>
      <c r="L103">
        <v>1348</v>
      </c>
      <c r="N103">
        <v>1009</v>
      </c>
      <c r="O103" t="s">
        <v>411</v>
      </c>
      <c r="P103" t="s">
        <v>411</v>
      </c>
      <c r="Q103">
        <v>1000</v>
      </c>
      <c r="W103">
        <v>0</v>
      </c>
      <c r="X103">
        <v>-1829182015</v>
      </c>
      <c r="Y103">
        <v>0</v>
      </c>
      <c r="AA103">
        <v>4555.08</v>
      </c>
      <c r="AB103">
        <v>0</v>
      </c>
      <c r="AC103">
        <v>0</v>
      </c>
      <c r="AD103">
        <v>0</v>
      </c>
      <c r="AE103">
        <v>729.98</v>
      </c>
      <c r="AF103">
        <v>0</v>
      </c>
      <c r="AG103">
        <v>0</v>
      </c>
      <c r="AH103">
        <v>0</v>
      </c>
      <c r="AI103">
        <v>6.24</v>
      </c>
      <c r="AJ103">
        <v>1</v>
      </c>
      <c r="AK103">
        <v>1</v>
      </c>
      <c r="AL103">
        <v>1</v>
      </c>
      <c r="AN103">
        <v>0</v>
      </c>
      <c r="AO103">
        <v>1</v>
      </c>
      <c r="AP103">
        <v>1</v>
      </c>
      <c r="AQ103">
        <v>0</v>
      </c>
      <c r="AR103">
        <v>0</v>
      </c>
      <c r="AS103" t="s">
        <v>3</v>
      </c>
      <c r="AT103">
        <v>2.0000000000000002E-5</v>
      </c>
      <c r="AU103" t="s">
        <v>27</v>
      </c>
      <c r="AV103">
        <v>0</v>
      </c>
      <c r="AW103">
        <v>2</v>
      </c>
      <c r="AX103">
        <v>43077845</v>
      </c>
      <c r="AY103">
        <v>1</v>
      </c>
      <c r="AZ103">
        <v>0</v>
      </c>
      <c r="BA103">
        <v>103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Y103*Source!I59</f>
        <v>0</v>
      </c>
      <c r="CY103">
        <f>AA103</f>
        <v>4555.08</v>
      </c>
      <c r="CZ103">
        <f>AE103</f>
        <v>729.98</v>
      </c>
      <c r="DA103">
        <f>AI103</f>
        <v>6.24</v>
      </c>
      <c r="DB103">
        <f>ROUND((ROUND(AT103*CZ103,2)*0),2)</f>
        <v>0</v>
      </c>
      <c r="DC103">
        <f>ROUND((ROUND(AT103*AG103,2)*0),2)</f>
        <v>0</v>
      </c>
    </row>
    <row r="104" spans="1:107">
      <c r="A104">
        <f>ROW(Source!A59)</f>
        <v>59</v>
      </c>
      <c r="B104">
        <v>43077426</v>
      </c>
      <c r="C104">
        <v>43077833</v>
      </c>
      <c r="D104">
        <v>33260822</v>
      </c>
      <c r="E104">
        <v>1</v>
      </c>
      <c r="F104">
        <v>1</v>
      </c>
      <c r="G104">
        <v>1</v>
      </c>
      <c r="H104">
        <v>3</v>
      </c>
      <c r="I104" t="s">
        <v>494</v>
      </c>
      <c r="J104" t="s">
        <v>495</v>
      </c>
      <c r="K104" t="s">
        <v>496</v>
      </c>
      <c r="L104">
        <v>1346</v>
      </c>
      <c r="N104">
        <v>1009</v>
      </c>
      <c r="O104" t="s">
        <v>415</v>
      </c>
      <c r="P104" t="s">
        <v>415</v>
      </c>
      <c r="Q104">
        <v>1</v>
      </c>
      <c r="W104">
        <v>0</v>
      </c>
      <c r="X104">
        <v>-1384209739</v>
      </c>
      <c r="Y104">
        <v>0</v>
      </c>
      <c r="AA104">
        <v>641.29</v>
      </c>
      <c r="AB104">
        <v>0</v>
      </c>
      <c r="AC104">
        <v>0</v>
      </c>
      <c r="AD104">
        <v>0</v>
      </c>
      <c r="AE104">
        <v>69.03</v>
      </c>
      <c r="AF104">
        <v>0</v>
      </c>
      <c r="AG104">
        <v>0</v>
      </c>
      <c r="AH104">
        <v>0</v>
      </c>
      <c r="AI104">
        <v>9.2899999999999991</v>
      </c>
      <c r="AJ104">
        <v>1</v>
      </c>
      <c r="AK104">
        <v>1</v>
      </c>
      <c r="AL104">
        <v>1</v>
      </c>
      <c r="AN104">
        <v>0</v>
      </c>
      <c r="AO104">
        <v>1</v>
      </c>
      <c r="AP104">
        <v>1</v>
      </c>
      <c r="AQ104">
        <v>0</v>
      </c>
      <c r="AR104">
        <v>0</v>
      </c>
      <c r="AS104" t="s">
        <v>3</v>
      </c>
      <c r="AT104">
        <v>1.6E-2</v>
      </c>
      <c r="AU104" t="s">
        <v>27</v>
      </c>
      <c r="AV104">
        <v>0</v>
      </c>
      <c r="AW104">
        <v>2</v>
      </c>
      <c r="AX104">
        <v>43077846</v>
      </c>
      <c r="AY104">
        <v>1</v>
      </c>
      <c r="AZ104">
        <v>0</v>
      </c>
      <c r="BA104">
        <v>104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Y104*Source!I59</f>
        <v>0</v>
      </c>
      <c r="CY104">
        <f>AA104</f>
        <v>641.29</v>
      </c>
      <c r="CZ104">
        <f>AE104</f>
        <v>69.03</v>
      </c>
      <c r="DA104">
        <f>AI104</f>
        <v>9.2899999999999991</v>
      </c>
      <c r="DB104">
        <f>ROUND((ROUND(AT104*CZ104,2)*0),2)</f>
        <v>0</v>
      </c>
      <c r="DC104">
        <f>ROUND((ROUND(AT104*AG104,2)*0),2)</f>
        <v>0</v>
      </c>
    </row>
    <row r="105" spans="1:107">
      <c r="A105">
        <f>ROW(Source!A59)</f>
        <v>59</v>
      </c>
      <c r="B105">
        <v>43077426</v>
      </c>
      <c r="C105">
        <v>43077833</v>
      </c>
      <c r="D105">
        <v>33273846</v>
      </c>
      <c r="E105">
        <v>1</v>
      </c>
      <c r="F105">
        <v>1</v>
      </c>
      <c r="G105">
        <v>1</v>
      </c>
      <c r="H105">
        <v>3</v>
      </c>
      <c r="I105" t="s">
        <v>426</v>
      </c>
      <c r="J105" t="s">
        <v>427</v>
      </c>
      <c r="K105" t="s">
        <v>428</v>
      </c>
      <c r="L105">
        <v>1374</v>
      </c>
      <c r="N105">
        <v>1013</v>
      </c>
      <c r="O105" t="s">
        <v>429</v>
      </c>
      <c r="P105" t="s">
        <v>429</v>
      </c>
      <c r="Q105">
        <v>1</v>
      </c>
      <c r="W105">
        <v>0</v>
      </c>
      <c r="X105">
        <v>2131831278</v>
      </c>
      <c r="Y105">
        <v>0</v>
      </c>
      <c r="AA105">
        <v>1</v>
      </c>
      <c r="AB105">
        <v>0</v>
      </c>
      <c r="AC105">
        <v>0</v>
      </c>
      <c r="AD105">
        <v>0</v>
      </c>
      <c r="AE105">
        <v>1</v>
      </c>
      <c r="AF105">
        <v>0</v>
      </c>
      <c r="AG105">
        <v>0</v>
      </c>
      <c r="AH105">
        <v>0</v>
      </c>
      <c r="AI105">
        <v>1</v>
      </c>
      <c r="AJ105">
        <v>1</v>
      </c>
      <c r="AK105">
        <v>1</v>
      </c>
      <c r="AL105">
        <v>1</v>
      </c>
      <c r="AN105">
        <v>0</v>
      </c>
      <c r="AO105">
        <v>1</v>
      </c>
      <c r="AP105">
        <v>1</v>
      </c>
      <c r="AQ105">
        <v>0</v>
      </c>
      <c r="AR105">
        <v>0</v>
      </c>
      <c r="AS105" t="s">
        <v>3</v>
      </c>
      <c r="AT105">
        <v>0.69</v>
      </c>
      <c r="AU105" t="s">
        <v>27</v>
      </c>
      <c r="AV105">
        <v>0</v>
      </c>
      <c r="AW105">
        <v>2</v>
      </c>
      <c r="AX105">
        <v>43077847</v>
      </c>
      <c r="AY105">
        <v>1</v>
      </c>
      <c r="AZ105">
        <v>0</v>
      </c>
      <c r="BA105">
        <v>105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Y105*Source!I59</f>
        <v>0</v>
      </c>
      <c r="CY105">
        <f>AA105</f>
        <v>1</v>
      </c>
      <c r="CZ105">
        <f>AE105</f>
        <v>1</v>
      </c>
      <c r="DA105">
        <f>AI105</f>
        <v>1</v>
      </c>
      <c r="DB105">
        <f>ROUND((ROUND(AT105*CZ105,2)*0),2)</f>
        <v>0</v>
      </c>
      <c r="DC105">
        <f>ROUND((ROUND(AT105*AG105,2)*0),2)</f>
        <v>0</v>
      </c>
    </row>
    <row r="106" spans="1:107">
      <c r="A106">
        <f>ROW(Source!A62)</f>
        <v>62</v>
      </c>
      <c r="B106">
        <v>43077426</v>
      </c>
      <c r="C106">
        <v>43077850</v>
      </c>
      <c r="D106">
        <v>23356398</v>
      </c>
      <c r="E106">
        <v>1</v>
      </c>
      <c r="F106">
        <v>1</v>
      </c>
      <c r="G106">
        <v>1</v>
      </c>
      <c r="H106">
        <v>1</v>
      </c>
      <c r="I106" t="s">
        <v>482</v>
      </c>
      <c r="J106" t="s">
        <v>3</v>
      </c>
      <c r="K106" t="s">
        <v>483</v>
      </c>
      <c r="L106">
        <v>1369</v>
      </c>
      <c r="N106">
        <v>1013</v>
      </c>
      <c r="O106" t="s">
        <v>398</v>
      </c>
      <c r="P106" t="s">
        <v>398</v>
      </c>
      <c r="Q106">
        <v>1</v>
      </c>
      <c r="W106">
        <v>0</v>
      </c>
      <c r="X106">
        <v>-868788048</v>
      </c>
      <c r="Y106">
        <v>5.52</v>
      </c>
      <c r="AA106">
        <v>0</v>
      </c>
      <c r="AB106">
        <v>0</v>
      </c>
      <c r="AC106">
        <v>0</v>
      </c>
      <c r="AD106">
        <v>9.4</v>
      </c>
      <c r="AE106">
        <v>0</v>
      </c>
      <c r="AF106">
        <v>0</v>
      </c>
      <c r="AG106">
        <v>0</v>
      </c>
      <c r="AH106">
        <v>9.4</v>
      </c>
      <c r="AI106">
        <v>1</v>
      </c>
      <c r="AJ106">
        <v>1</v>
      </c>
      <c r="AK106">
        <v>1</v>
      </c>
      <c r="AL106">
        <v>1</v>
      </c>
      <c r="AN106">
        <v>0</v>
      </c>
      <c r="AO106">
        <v>1</v>
      </c>
      <c r="AP106">
        <v>1</v>
      </c>
      <c r="AQ106">
        <v>0</v>
      </c>
      <c r="AR106">
        <v>0</v>
      </c>
      <c r="AS106" t="s">
        <v>3</v>
      </c>
      <c r="AT106">
        <v>4.8</v>
      </c>
      <c r="AU106" t="s">
        <v>28</v>
      </c>
      <c r="AV106">
        <v>1</v>
      </c>
      <c r="AW106">
        <v>2</v>
      </c>
      <c r="AX106">
        <v>43077857</v>
      </c>
      <c r="AY106">
        <v>1</v>
      </c>
      <c r="AZ106">
        <v>0</v>
      </c>
      <c r="BA106">
        <v>106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Y106*Source!I62</f>
        <v>11.04</v>
      </c>
      <c r="CY106">
        <f>AD106</f>
        <v>9.4</v>
      </c>
      <c r="CZ106">
        <f>AH106</f>
        <v>9.4</v>
      </c>
      <c r="DA106">
        <f>AL106</f>
        <v>1</v>
      </c>
      <c r="DB106">
        <f>ROUND((ROUND(AT106*CZ106,2)*1.15),2)</f>
        <v>51.89</v>
      </c>
      <c r="DC106">
        <f>ROUND((ROUND(AT106*AG106,2)*1.15),2)</f>
        <v>0</v>
      </c>
    </row>
    <row r="107" spans="1:107">
      <c r="A107">
        <f>ROW(Source!A62)</f>
        <v>62</v>
      </c>
      <c r="B107">
        <v>43077426</v>
      </c>
      <c r="C107">
        <v>43077850</v>
      </c>
      <c r="D107">
        <v>33275897</v>
      </c>
      <c r="E107">
        <v>1</v>
      </c>
      <c r="F107">
        <v>1</v>
      </c>
      <c r="G107">
        <v>1</v>
      </c>
      <c r="H107">
        <v>2</v>
      </c>
      <c r="I107" t="s">
        <v>484</v>
      </c>
      <c r="J107" t="s">
        <v>485</v>
      </c>
      <c r="K107" t="s">
        <v>486</v>
      </c>
      <c r="L107">
        <v>1368</v>
      </c>
      <c r="N107">
        <v>1011</v>
      </c>
      <c r="O107" t="s">
        <v>404</v>
      </c>
      <c r="P107" t="s">
        <v>404</v>
      </c>
      <c r="Q107">
        <v>1</v>
      </c>
      <c r="W107">
        <v>0</v>
      </c>
      <c r="X107">
        <v>835824343</v>
      </c>
      <c r="Y107">
        <v>0.184</v>
      </c>
      <c r="AA107">
        <v>0</v>
      </c>
      <c r="AB107">
        <v>11.91</v>
      </c>
      <c r="AC107">
        <v>0</v>
      </c>
      <c r="AD107">
        <v>0</v>
      </c>
      <c r="AE107">
        <v>0</v>
      </c>
      <c r="AF107">
        <v>2.15</v>
      </c>
      <c r="AG107">
        <v>0</v>
      </c>
      <c r="AH107">
        <v>0</v>
      </c>
      <c r="AI107">
        <v>1</v>
      </c>
      <c r="AJ107">
        <v>5.54</v>
      </c>
      <c r="AK107">
        <v>28.59</v>
      </c>
      <c r="AL107">
        <v>1</v>
      </c>
      <c r="AN107">
        <v>0</v>
      </c>
      <c r="AO107">
        <v>1</v>
      </c>
      <c r="AP107">
        <v>1</v>
      </c>
      <c r="AQ107">
        <v>0</v>
      </c>
      <c r="AR107">
        <v>0</v>
      </c>
      <c r="AS107" t="s">
        <v>3</v>
      </c>
      <c r="AT107">
        <v>0.16</v>
      </c>
      <c r="AU107" t="s">
        <v>28</v>
      </c>
      <c r="AV107">
        <v>0</v>
      </c>
      <c r="AW107">
        <v>2</v>
      </c>
      <c r="AX107">
        <v>43077858</v>
      </c>
      <c r="AY107">
        <v>1</v>
      </c>
      <c r="AZ107">
        <v>0</v>
      </c>
      <c r="BA107">
        <v>107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Y107*Source!I62</f>
        <v>0.36799999999999999</v>
      </c>
      <c r="CY107">
        <f>AB107</f>
        <v>11.91</v>
      </c>
      <c r="CZ107">
        <f>AF107</f>
        <v>2.15</v>
      </c>
      <c r="DA107">
        <f>AJ107</f>
        <v>5.54</v>
      </c>
      <c r="DB107">
        <f>ROUND((ROUND(AT107*CZ107,2)*1.15),2)</f>
        <v>0.39</v>
      </c>
      <c r="DC107">
        <f>ROUND((ROUND(AT107*AG107,2)*1.15),2)</f>
        <v>0</v>
      </c>
    </row>
    <row r="108" spans="1:107">
      <c r="A108">
        <f>ROW(Source!A62)</f>
        <v>62</v>
      </c>
      <c r="B108">
        <v>43077426</v>
      </c>
      <c r="C108">
        <v>43077850</v>
      </c>
      <c r="D108">
        <v>33209520</v>
      </c>
      <c r="E108">
        <v>1</v>
      </c>
      <c r="F108">
        <v>1</v>
      </c>
      <c r="G108">
        <v>1</v>
      </c>
      <c r="H108">
        <v>3</v>
      </c>
      <c r="I108" t="s">
        <v>487</v>
      </c>
      <c r="J108" t="s">
        <v>488</v>
      </c>
      <c r="K108" t="s">
        <v>489</v>
      </c>
      <c r="L108">
        <v>1346</v>
      </c>
      <c r="N108">
        <v>1009</v>
      </c>
      <c r="O108" t="s">
        <v>415</v>
      </c>
      <c r="P108" t="s">
        <v>415</v>
      </c>
      <c r="Q108">
        <v>1</v>
      </c>
      <c r="W108">
        <v>0</v>
      </c>
      <c r="X108">
        <v>-1781767665</v>
      </c>
      <c r="Y108">
        <v>0</v>
      </c>
      <c r="AA108">
        <v>356.42</v>
      </c>
      <c r="AB108">
        <v>0</v>
      </c>
      <c r="AC108">
        <v>0</v>
      </c>
      <c r="AD108">
        <v>0</v>
      </c>
      <c r="AE108">
        <v>28.4</v>
      </c>
      <c r="AF108">
        <v>0</v>
      </c>
      <c r="AG108">
        <v>0</v>
      </c>
      <c r="AH108">
        <v>0</v>
      </c>
      <c r="AI108">
        <v>12.55</v>
      </c>
      <c r="AJ108">
        <v>1</v>
      </c>
      <c r="AK108">
        <v>1</v>
      </c>
      <c r="AL108">
        <v>1</v>
      </c>
      <c r="AN108">
        <v>0</v>
      </c>
      <c r="AO108">
        <v>1</v>
      </c>
      <c r="AP108">
        <v>1</v>
      </c>
      <c r="AQ108">
        <v>0</v>
      </c>
      <c r="AR108">
        <v>0</v>
      </c>
      <c r="AS108" t="s">
        <v>3</v>
      </c>
      <c r="AT108">
        <v>3.0000000000000001E-3</v>
      </c>
      <c r="AU108" t="s">
        <v>27</v>
      </c>
      <c r="AV108">
        <v>0</v>
      </c>
      <c r="AW108">
        <v>2</v>
      </c>
      <c r="AX108">
        <v>43077859</v>
      </c>
      <c r="AY108">
        <v>1</v>
      </c>
      <c r="AZ108">
        <v>0</v>
      </c>
      <c r="BA108">
        <v>108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Y108*Source!I62</f>
        <v>0</v>
      </c>
      <c r="CY108">
        <f>AA108</f>
        <v>356.42</v>
      </c>
      <c r="CZ108">
        <f>AE108</f>
        <v>28.4</v>
      </c>
      <c r="DA108">
        <f>AI108</f>
        <v>12.55</v>
      </c>
      <c r="DB108">
        <f>ROUND((ROUND(AT108*CZ108,2)*0),2)</f>
        <v>0</v>
      </c>
      <c r="DC108">
        <f>ROUND((ROUND(AT108*AG108,2)*0),2)</f>
        <v>0</v>
      </c>
    </row>
    <row r="109" spans="1:107">
      <c r="A109">
        <f>ROW(Source!A62)</f>
        <v>62</v>
      </c>
      <c r="B109">
        <v>43077426</v>
      </c>
      <c r="C109">
        <v>43077850</v>
      </c>
      <c r="D109">
        <v>33216204</v>
      </c>
      <c r="E109">
        <v>1</v>
      </c>
      <c r="F109">
        <v>1</v>
      </c>
      <c r="G109">
        <v>1</v>
      </c>
      <c r="H109">
        <v>3</v>
      </c>
      <c r="I109" t="s">
        <v>490</v>
      </c>
      <c r="J109" t="s">
        <v>491</v>
      </c>
      <c r="K109" t="s">
        <v>492</v>
      </c>
      <c r="L109">
        <v>1358</v>
      </c>
      <c r="N109">
        <v>1010</v>
      </c>
      <c r="O109" t="s">
        <v>493</v>
      </c>
      <c r="P109" t="s">
        <v>493</v>
      </c>
      <c r="Q109">
        <v>10</v>
      </c>
      <c r="W109">
        <v>0</v>
      </c>
      <c r="X109">
        <v>1305178930</v>
      </c>
      <c r="Y109">
        <v>0</v>
      </c>
      <c r="AA109">
        <v>45.57</v>
      </c>
      <c r="AB109">
        <v>0</v>
      </c>
      <c r="AC109">
        <v>0</v>
      </c>
      <c r="AD109">
        <v>0</v>
      </c>
      <c r="AE109">
        <v>8.4700000000000006</v>
      </c>
      <c r="AF109">
        <v>0</v>
      </c>
      <c r="AG109">
        <v>0</v>
      </c>
      <c r="AH109">
        <v>0</v>
      </c>
      <c r="AI109">
        <v>5.38</v>
      </c>
      <c r="AJ109">
        <v>1</v>
      </c>
      <c r="AK109">
        <v>1</v>
      </c>
      <c r="AL109">
        <v>1</v>
      </c>
      <c r="AN109">
        <v>0</v>
      </c>
      <c r="AO109">
        <v>1</v>
      </c>
      <c r="AP109">
        <v>1</v>
      </c>
      <c r="AQ109">
        <v>0</v>
      </c>
      <c r="AR109">
        <v>0</v>
      </c>
      <c r="AS109" t="s">
        <v>3</v>
      </c>
      <c r="AT109">
        <v>0.4</v>
      </c>
      <c r="AU109" t="s">
        <v>27</v>
      </c>
      <c r="AV109">
        <v>0</v>
      </c>
      <c r="AW109">
        <v>2</v>
      </c>
      <c r="AX109">
        <v>43077860</v>
      </c>
      <c r="AY109">
        <v>1</v>
      </c>
      <c r="AZ109">
        <v>0</v>
      </c>
      <c r="BA109">
        <v>109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Y109*Source!I62</f>
        <v>0</v>
      </c>
      <c r="CY109">
        <f>AA109</f>
        <v>45.57</v>
      </c>
      <c r="CZ109">
        <f>AE109</f>
        <v>8.4700000000000006</v>
      </c>
      <c r="DA109">
        <f>AI109</f>
        <v>5.38</v>
      </c>
      <c r="DB109">
        <f>ROUND((ROUND(AT109*CZ109,2)*0),2)</f>
        <v>0</v>
      </c>
      <c r="DC109">
        <f>ROUND((ROUND(AT109*AG109,2)*0),2)</f>
        <v>0</v>
      </c>
    </row>
    <row r="110" spans="1:107">
      <c r="A110">
        <f>ROW(Source!A62)</f>
        <v>62</v>
      </c>
      <c r="B110">
        <v>43077426</v>
      </c>
      <c r="C110">
        <v>43077850</v>
      </c>
      <c r="D110">
        <v>33260822</v>
      </c>
      <c r="E110">
        <v>1</v>
      </c>
      <c r="F110">
        <v>1</v>
      </c>
      <c r="G110">
        <v>1</v>
      </c>
      <c r="H110">
        <v>3</v>
      </c>
      <c r="I110" t="s">
        <v>494</v>
      </c>
      <c r="J110" t="s">
        <v>495</v>
      </c>
      <c r="K110" t="s">
        <v>496</v>
      </c>
      <c r="L110">
        <v>1346</v>
      </c>
      <c r="N110">
        <v>1009</v>
      </c>
      <c r="O110" t="s">
        <v>415</v>
      </c>
      <c r="P110" t="s">
        <v>415</v>
      </c>
      <c r="Q110">
        <v>1</v>
      </c>
      <c r="W110">
        <v>0</v>
      </c>
      <c r="X110">
        <v>-1384209739</v>
      </c>
      <c r="Y110">
        <v>0</v>
      </c>
      <c r="AA110">
        <v>641.29</v>
      </c>
      <c r="AB110">
        <v>0</v>
      </c>
      <c r="AC110">
        <v>0</v>
      </c>
      <c r="AD110">
        <v>0</v>
      </c>
      <c r="AE110">
        <v>69.03</v>
      </c>
      <c r="AF110">
        <v>0</v>
      </c>
      <c r="AG110">
        <v>0</v>
      </c>
      <c r="AH110">
        <v>0</v>
      </c>
      <c r="AI110">
        <v>9.2899999999999991</v>
      </c>
      <c r="AJ110">
        <v>1</v>
      </c>
      <c r="AK110">
        <v>1</v>
      </c>
      <c r="AL110">
        <v>1</v>
      </c>
      <c r="AN110">
        <v>0</v>
      </c>
      <c r="AO110">
        <v>1</v>
      </c>
      <c r="AP110">
        <v>1</v>
      </c>
      <c r="AQ110">
        <v>0</v>
      </c>
      <c r="AR110">
        <v>0</v>
      </c>
      <c r="AS110" t="s">
        <v>3</v>
      </c>
      <c r="AT110">
        <v>0.03</v>
      </c>
      <c r="AU110" t="s">
        <v>27</v>
      </c>
      <c r="AV110">
        <v>0</v>
      </c>
      <c r="AW110">
        <v>2</v>
      </c>
      <c r="AX110">
        <v>43077861</v>
      </c>
      <c r="AY110">
        <v>1</v>
      </c>
      <c r="AZ110">
        <v>0</v>
      </c>
      <c r="BA110">
        <v>110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Y110*Source!I62</f>
        <v>0</v>
      </c>
      <c r="CY110">
        <f>AA110</f>
        <v>641.29</v>
      </c>
      <c r="CZ110">
        <f>AE110</f>
        <v>69.03</v>
      </c>
      <c r="DA110">
        <f>AI110</f>
        <v>9.2899999999999991</v>
      </c>
      <c r="DB110">
        <f>ROUND((ROUND(AT110*CZ110,2)*0),2)</f>
        <v>0</v>
      </c>
      <c r="DC110">
        <f>ROUND((ROUND(AT110*AG110,2)*0),2)</f>
        <v>0</v>
      </c>
    </row>
    <row r="111" spans="1:107">
      <c r="A111">
        <f>ROW(Source!A62)</f>
        <v>62</v>
      </c>
      <c r="B111">
        <v>43077426</v>
      </c>
      <c r="C111">
        <v>43077850</v>
      </c>
      <c r="D111">
        <v>33273846</v>
      </c>
      <c r="E111">
        <v>1</v>
      </c>
      <c r="F111">
        <v>1</v>
      </c>
      <c r="G111">
        <v>1</v>
      </c>
      <c r="H111">
        <v>3</v>
      </c>
      <c r="I111" t="s">
        <v>426</v>
      </c>
      <c r="J111" t="s">
        <v>427</v>
      </c>
      <c r="K111" t="s">
        <v>428</v>
      </c>
      <c r="L111">
        <v>1374</v>
      </c>
      <c r="N111">
        <v>1013</v>
      </c>
      <c r="O111" t="s">
        <v>429</v>
      </c>
      <c r="P111" t="s">
        <v>429</v>
      </c>
      <c r="Q111">
        <v>1</v>
      </c>
      <c r="W111">
        <v>0</v>
      </c>
      <c r="X111">
        <v>2131831278</v>
      </c>
      <c r="Y111">
        <v>0</v>
      </c>
      <c r="AA111">
        <v>1</v>
      </c>
      <c r="AB111">
        <v>0</v>
      </c>
      <c r="AC111">
        <v>0</v>
      </c>
      <c r="AD111">
        <v>0</v>
      </c>
      <c r="AE111">
        <v>1</v>
      </c>
      <c r="AF111">
        <v>0</v>
      </c>
      <c r="AG111">
        <v>0</v>
      </c>
      <c r="AH111">
        <v>0</v>
      </c>
      <c r="AI111">
        <v>1</v>
      </c>
      <c r="AJ111">
        <v>1</v>
      </c>
      <c r="AK111">
        <v>1</v>
      </c>
      <c r="AL111">
        <v>1</v>
      </c>
      <c r="AN111">
        <v>0</v>
      </c>
      <c r="AO111">
        <v>1</v>
      </c>
      <c r="AP111">
        <v>1</v>
      </c>
      <c r="AQ111">
        <v>0</v>
      </c>
      <c r="AR111">
        <v>0</v>
      </c>
      <c r="AS111" t="s">
        <v>3</v>
      </c>
      <c r="AT111">
        <v>0.9</v>
      </c>
      <c r="AU111" t="s">
        <v>27</v>
      </c>
      <c r="AV111">
        <v>0</v>
      </c>
      <c r="AW111">
        <v>2</v>
      </c>
      <c r="AX111">
        <v>43077862</v>
      </c>
      <c r="AY111">
        <v>1</v>
      </c>
      <c r="AZ111">
        <v>0</v>
      </c>
      <c r="BA111">
        <v>111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Y111*Source!I62</f>
        <v>0</v>
      </c>
      <c r="CY111">
        <f>AA111</f>
        <v>1</v>
      </c>
      <c r="CZ111">
        <f>AE111</f>
        <v>1</v>
      </c>
      <c r="DA111">
        <f>AI111</f>
        <v>1</v>
      </c>
      <c r="DB111">
        <f>ROUND((ROUND(AT111*CZ111,2)*0),2)</f>
        <v>0</v>
      </c>
      <c r="DC111">
        <f>ROUND((ROUND(AT111*AG111,2)*0),2)</f>
        <v>0</v>
      </c>
    </row>
    <row r="112" spans="1:107">
      <c r="A112">
        <f>ROW(Source!A64)</f>
        <v>64</v>
      </c>
      <c r="B112">
        <v>43077426</v>
      </c>
      <c r="C112">
        <v>43077864</v>
      </c>
      <c r="D112">
        <v>23361066</v>
      </c>
      <c r="E112">
        <v>1</v>
      </c>
      <c r="F112">
        <v>1</v>
      </c>
      <c r="G112">
        <v>1</v>
      </c>
      <c r="H112">
        <v>1</v>
      </c>
      <c r="I112" t="s">
        <v>504</v>
      </c>
      <c r="J112" t="s">
        <v>3</v>
      </c>
      <c r="K112" t="s">
        <v>505</v>
      </c>
      <c r="L112">
        <v>1369</v>
      </c>
      <c r="N112">
        <v>1013</v>
      </c>
      <c r="O112" t="s">
        <v>398</v>
      </c>
      <c r="P112" t="s">
        <v>398</v>
      </c>
      <c r="Q112">
        <v>1</v>
      </c>
      <c r="W112">
        <v>0</v>
      </c>
      <c r="X112">
        <v>-926322269</v>
      </c>
      <c r="Y112">
        <v>3.5764999999999998</v>
      </c>
      <c r="AA112">
        <v>0</v>
      </c>
      <c r="AB112">
        <v>0</v>
      </c>
      <c r="AC112">
        <v>0</v>
      </c>
      <c r="AD112">
        <v>10.23</v>
      </c>
      <c r="AE112">
        <v>0</v>
      </c>
      <c r="AF112">
        <v>0</v>
      </c>
      <c r="AG112">
        <v>0</v>
      </c>
      <c r="AH112">
        <v>10.23</v>
      </c>
      <c r="AI112">
        <v>1</v>
      </c>
      <c r="AJ112">
        <v>1</v>
      </c>
      <c r="AK112">
        <v>1</v>
      </c>
      <c r="AL112">
        <v>1</v>
      </c>
      <c r="AN112">
        <v>0</v>
      </c>
      <c r="AO112">
        <v>1</v>
      </c>
      <c r="AP112">
        <v>1</v>
      </c>
      <c r="AQ112">
        <v>0</v>
      </c>
      <c r="AR112">
        <v>0</v>
      </c>
      <c r="AS112" t="s">
        <v>3</v>
      </c>
      <c r="AT112">
        <v>3.11</v>
      </c>
      <c r="AU112" t="s">
        <v>28</v>
      </c>
      <c r="AV112">
        <v>1</v>
      </c>
      <c r="AW112">
        <v>2</v>
      </c>
      <c r="AX112">
        <v>43077870</v>
      </c>
      <c r="AY112">
        <v>1</v>
      </c>
      <c r="AZ112">
        <v>0</v>
      </c>
      <c r="BA112">
        <v>112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Y112*Source!I64</f>
        <v>7.1529999999999996</v>
      </c>
      <c r="CY112">
        <f>AD112</f>
        <v>10.23</v>
      </c>
      <c r="CZ112">
        <f>AH112</f>
        <v>10.23</v>
      </c>
      <c r="DA112">
        <f>AL112</f>
        <v>1</v>
      </c>
      <c r="DB112">
        <f>ROUND((ROUND(AT112*CZ112,2)*1.15),2)</f>
        <v>36.590000000000003</v>
      </c>
      <c r="DC112">
        <f>ROUND((ROUND(AT112*AG112,2)*1.15),2)</f>
        <v>0</v>
      </c>
    </row>
    <row r="113" spans="1:107">
      <c r="A113">
        <f>ROW(Source!A64)</f>
        <v>64</v>
      </c>
      <c r="B113">
        <v>43077426</v>
      </c>
      <c r="C113">
        <v>43077864</v>
      </c>
      <c r="D113">
        <v>33275171</v>
      </c>
      <c r="E113">
        <v>1</v>
      </c>
      <c r="F113">
        <v>1</v>
      </c>
      <c r="G113">
        <v>1</v>
      </c>
      <c r="H113">
        <v>2</v>
      </c>
      <c r="I113" t="s">
        <v>506</v>
      </c>
      <c r="J113" t="s">
        <v>507</v>
      </c>
      <c r="K113" t="s">
        <v>508</v>
      </c>
      <c r="L113">
        <v>1368</v>
      </c>
      <c r="N113">
        <v>1011</v>
      </c>
      <c r="O113" t="s">
        <v>404</v>
      </c>
      <c r="P113" t="s">
        <v>404</v>
      </c>
      <c r="Q113">
        <v>1</v>
      </c>
      <c r="W113">
        <v>0</v>
      </c>
      <c r="X113">
        <v>325281995</v>
      </c>
      <c r="Y113">
        <v>0.29899999999999999</v>
      </c>
      <c r="AA113">
        <v>0</v>
      </c>
      <c r="AB113">
        <v>21.25</v>
      </c>
      <c r="AC113">
        <v>0</v>
      </c>
      <c r="AD113">
        <v>0</v>
      </c>
      <c r="AE113">
        <v>0</v>
      </c>
      <c r="AF113">
        <v>1.98</v>
      </c>
      <c r="AG113">
        <v>0</v>
      </c>
      <c r="AH113">
        <v>0</v>
      </c>
      <c r="AI113">
        <v>1</v>
      </c>
      <c r="AJ113">
        <v>10.73</v>
      </c>
      <c r="AK113">
        <v>28.59</v>
      </c>
      <c r="AL113">
        <v>1</v>
      </c>
      <c r="AN113">
        <v>0</v>
      </c>
      <c r="AO113">
        <v>1</v>
      </c>
      <c r="AP113">
        <v>1</v>
      </c>
      <c r="AQ113">
        <v>0</v>
      </c>
      <c r="AR113">
        <v>0</v>
      </c>
      <c r="AS113" t="s">
        <v>3</v>
      </c>
      <c r="AT113">
        <v>0.26</v>
      </c>
      <c r="AU113" t="s">
        <v>28</v>
      </c>
      <c r="AV113">
        <v>0</v>
      </c>
      <c r="AW113">
        <v>2</v>
      </c>
      <c r="AX113">
        <v>43077871</v>
      </c>
      <c r="AY113">
        <v>1</v>
      </c>
      <c r="AZ113">
        <v>0</v>
      </c>
      <c r="BA113">
        <v>113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Y113*Source!I64</f>
        <v>0.59799999999999998</v>
      </c>
      <c r="CY113">
        <f>AB113</f>
        <v>21.25</v>
      </c>
      <c r="CZ113">
        <f>AF113</f>
        <v>1.98</v>
      </c>
      <c r="DA113">
        <f>AJ113</f>
        <v>10.73</v>
      </c>
      <c r="DB113">
        <f>ROUND((ROUND(AT113*CZ113,2)*1.15),2)</f>
        <v>0.59</v>
      </c>
      <c r="DC113">
        <f>ROUND((ROUND(AT113*AG113,2)*1.15),2)</f>
        <v>0</v>
      </c>
    </row>
    <row r="114" spans="1:107">
      <c r="A114">
        <f>ROW(Source!A64)</f>
        <v>64</v>
      </c>
      <c r="B114">
        <v>43077426</v>
      </c>
      <c r="C114">
        <v>43077864</v>
      </c>
      <c r="D114">
        <v>33275963</v>
      </c>
      <c r="E114">
        <v>1</v>
      </c>
      <c r="F114">
        <v>1</v>
      </c>
      <c r="G114">
        <v>1</v>
      </c>
      <c r="H114">
        <v>2</v>
      </c>
      <c r="I114" t="s">
        <v>509</v>
      </c>
      <c r="J114" t="s">
        <v>510</v>
      </c>
      <c r="K114" t="s">
        <v>511</v>
      </c>
      <c r="L114">
        <v>1368</v>
      </c>
      <c r="N114">
        <v>1011</v>
      </c>
      <c r="O114" t="s">
        <v>404</v>
      </c>
      <c r="P114" t="s">
        <v>404</v>
      </c>
      <c r="Q114">
        <v>1</v>
      </c>
      <c r="W114">
        <v>0</v>
      </c>
      <c r="X114">
        <v>1888954426</v>
      </c>
      <c r="Y114">
        <v>0.40249999999999997</v>
      </c>
      <c r="AA114">
        <v>0</v>
      </c>
      <c r="AB114">
        <v>104.26</v>
      </c>
      <c r="AC114">
        <v>0</v>
      </c>
      <c r="AD114">
        <v>0</v>
      </c>
      <c r="AE114">
        <v>0</v>
      </c>
      <c r="AF114">
        <v>28.88</v>
      </c>
      <c r="AG114">
        <v>0</v>
      </c>
      <c r="AH114">
        <v>0</v>
      </c>
      <c r="AI114">
        <v>1</v>
      </c>
      <c r="AJ114">
        <v>3.61</v>
      </c>
      <c r="AK114">
        <v>28.59</v>
      </c>
      <c r="AL114">
        <v>1</v>
      </c>
      <c r="AN114">
        <v>0</v>
      </c>
      <c r="AO114">
        <v>1</v>
      </c>
      <c r="AP114">
        <v>1</v>
      </c>
      <c r="AQ114">
        <v>0</v>
      </c>
      <c r="AR114">
        <v>0</v>
      </c>
      <c r="AS114" t="s">
        <v>3</v>
      </c>
      <c r="AT114">
        <v>0.35</v>
      </c>
      <c r="AU114" t="s">
        <v>28</v>
      </c>
      <c r="AV114">
        <v>0</v>
      </c>
      <c r="AW114">
        <v>2</v>
      </c>
      <c r="AX114">
        <v>43077872</v>
      </c>
      <c r="AY114">
        <v>1</v>
      </c>
      <c r="AZ114">
        <v>0</v>
      </c>
      <c r="BA114">
        <v>114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Y114*Source!I64</f>
        <v>0.80499999999999994</v>
      </c>
      <c r="CY114">
        <f>AB114</f>
        <v>104.26</v>
      </c>
      <c r="CZ114">
        <f>AF114</f>
        <v>28.88</v>
      </c>
      <c r="DA114">
        <f>AJ114</f>
        <v>3.61</v>
      </c>
      <c r="DB114">
        <f>ROUND((ROUND(AT114*CZ114,2)*1.15),2)</f>
        <v>11.63</v>
      </c>
      <c r="DC114">
        <f>ROUND((ROUND(AT114*AG114,2)*1.15),2)</f>
        <v>0</v>
      </c>
    </row>
    <row r="115" spans="1:107">
      <c r="A115">
        <f>ROW(Source!A64)</f>
        <v>64</v>
      </c>
      <c r="B115">
        <v>43077426</v>
      </c>
      <c r="C115">
        <v>43077864</v>
      </c>
      <c r="D115">
        <v>33216199</v>
      </c>
      <c r="E115">
        <v>1</v>
      </c>
      <c r="F115">
        <v>1</v>
      </c>
      <c r="G115">
        <v>1</v>
      </c>
      <c r="H115">
        <v>3</v>
      </c>
      <c r="I115" t="s">
        <v>512</v>
      </c>
      <c r="J115" t="s">
        <v>513</v>
      </c>
      <c r="K115" t="s">
        <v>514</v>
      </c>
      <c r="L115">
        <v>1358</v>
      </c>
      <c r="N115">
        <v>1010</v>
      </c>
      <c r="O115" t="s">
        <v>493</v>
      </c>
      <c r="P115" t="s">
        <v>493</v>
      </c>
      <c r="Q115">
        <v>10</v>
      </c>
      <c r="W115">
        <v>0</v>
      </c>
      <c r="X115">
        <v>1205053120</v>
      </c>
      <c r="Y115">
        <v>0</v>
      </c>
      <c r="AA115">
        <v>11.26</v>
      </c>
      <c r="AB115">
        <v>0</v>
      </c>
      <c r="AC115">
        <v>0</v>
      </c>
      <c r="AD115">
        <v>0</v>
      </c>
      <c r="AE115">
        <v>2.7</v>
      </c>
      <c r="AF115">
        <v>0</v>
      </c>
      <c r="AG115">
        <v>0</v>
      </c>
      <c r="AH115">
        <v>0</v>
      </c>
      <c r="AI115">
        <v>4.17</v>
      </c>
      <c r="AJ115">
        <v>1</v>
      </c>
      <c r="AK115">
        <v>1</v>
      </c>
      <c r="AL115">
        <v>1</v>
      </c>
      <c r="AN115">
        <v>0</v>
      </c>
      <c r="AO115">
        <v>1</v>
      </c>
      <c r="AP115">
        <v>1</v>
      </c>
      <c r="AQ115">
        <v>0</v>
      </c>
      <c r="AR115">
        <v>0</v>
      </c>
      <c r="AS115" t="s">
        <v>3</v>
      </c>
      <c r="AT115">
        <v>0.4</v>
      </c>
      <c r="AU115" t="s">
        <v>27</v>
      </c>
      <c r="AV115">
        <v>0</v>
      </c>
      <c r="AW115">
        <v>2</v>
      </c>
      <c r="AX115">
        <v>43077873</v>
      </c>
      <c r="AY115">
        <v>1</v>
      </c>
      <c r="AZ115">
        <v>0</v>
      </c>
      <c r="BA115">
        <v>115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Y115*Source!I64</f>
        <v>0</v>
      </c>
      <c r="CY115">
        <f>AA115</f>
        <v>11.26</v>
      </c>
      <c r="CZ115">
        <f>AE115</f>
        <v>2.7</v>
      </c>
      <c r="DA115">
        <f>AI115</f>
        <v>4.17</v>
      </c>
      <c r="DB115">
        <f>ROUND((ROUND(AT115*CZ115,2)*0),2)</f>
        <v>0</v>
      </c>
      <c r="DC115">
        <f>ROUND((ROUND(AT115*AG115,2)*0),2)</f>
        <v>0</v>
      </c>
    </row>
    <row r="116" spans="1:107">
      <c r="A116">
        <f>ROW(Source!A64)</f>
        <v>64</v>
      </c>
      <c r="B116">
        <v>43077426</v>
      </c>
      <c r="C116">
        <v>43077864</v>
      </c>
      <c r="D116">
        <v>33273846</v>
      </c>
      <c r="E116">
        <v>1</v>
      </c>
      <c r="F116">
        <v>1</v>
      </c>
      <c r="G116">
        <v>1</v>
      </c>
      <c r="H116">
        <v>3</v>
      </c>
      <c r="I116" t="s">
        <v>426</v>
      </c>
      <c r="J116" t="s">
        <v>427</v>
      </c>
      <c r="K116" t="s">
        <v>428</v>
      </c>
      <c r="L116">
        <v>1374</v>
      </c>
      <c r="N116">
        <v>1013</v>
      </c>
      <c r="O116" t="s">
        <v>429</v>
      </c>
      <c r="P116" t="s">
        <v>429</v>
      </c>
      <c r="Q116">
        <v>1</v>
      </c>
      <c r="W116">
        <v>0</v>
      </c>
      <c r="X116">
        <v>2131831278</v>
      </c>
      <c r="Y116">
        <v>0</v>
      </c>
      <c r="AA116">
        <v>1</v>
      </c>
      <c r="AB116">
        <v>0</v>
      </c>
      <c r="AC116">
        <v>0</v>
      </c>
      <c r="AD116">
        <v>0</v>
      </c>
      <c r="AE116">
        <v>1</v>
      </c>
      <c r="AF116">
        <v>0</v>
      </c>
      <c r="AG116">
        <v>0</v>
      </c>
      <c r="AH116">
        <v>0</v>
      </c>
      <c r="AI116">
        <v>1</v>
      </c>
      <c r="AJ116">
        <v>1</v>
      </c>
      <c r="AK116">
        <v>1</v>
      </c>
      <c r="AL116">
        <v>1</v>
      </c>
      <c r="AN116">
        <v>0</v>
      </c>
      <c r="AO116">
        <v>1</v>
      </c>
      <c r="AP116">
        <v>1</v>
      </c>
      <c r="AQ116">
        <v>0</v>
      </c>
      <c r="AR116">
        <v>0</v>
      </c>
      <c r="AS116" t="s">
        <v>3</v>
      </c>
      <c r="AT116">
        <v>0.64</v>
      </c>
      <c r="AU116" t="s">
        <v>27</v>
      </c>
      <c r="AV116">
        <v>0</v>
      </c>
      <c r="AW116">
        <v>2</v>
      </c>
      <c r="AX116">
        <v>43077874</v>
      </c>
      <c r="AY116">
        <v>1</v>
      </c>
      <c r="AZ116">
        <v>0</v>
      </c>
      <c r="BA116">
        <v>116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Y116*Source!I64</f>
        <v>0</v>
      </c>
      <c r="CY116">
        <f>AA116</f>
        <v>1</v>
      </c>
      <c r="CZ116">
        <f>AE116</f>
        <v>1</v>
      </c>
      <c r="DA116">
        <f>AI116</f>
        <v>1</v>
      </c>
      <c r="DB116">
        <f>ROUND((ROUND(AT116*CZ116,2)*0),2)</f>
        <v>0</v>
      </c>
      <c r="DC116">
        <f>ROUND((ROUND(AT116*AG116,2)*0),2)</f>
        <v>0</v>
      </c>
    </row>
    <row r="117" spans="1:107">
      <c r="A117">
        <f>ROW(Source!A66)</f>
        <v>66</v>
      </c>
      <c r="B117">
        <v>43077426</v>
      </c>
      <c r="C117">
        <v>43077876</v>
      </c>
      <c r="D117">
        <v>23351341</v>
      </c>
      <c r="E117">
        <v>1</v>
      </c>
      <c r="F117">
        <v>1</v>
      </c>
      <c r="G117">
        <v>1</v>
      </c>
      <c r="H117">
        <v>1</v>
      </c>
      <c r="I117" t="s">
        <v>396</v>
      </c>
      <c r="J117" t="s">
        <v>3</v>
      </c>
      <c r="K117" t="s">
        <v>397</v>
      </c>
      <c r="L117">
        <v>1369</v>
      </c>
      <c r="N117">
        <v>1013</v>
      </c>
      <c r="O117" t="s">
        <v>398</v>
      </c>
      <c r="P117" t="s">
        <v>398</v>
      </c>
      <c r="Q117">
        <v>1</v>
      </c>
      <c r="W117">
        <v>0</v>
      </c>
      <c r="X117">
        <v>1903430866</v>
      </c>
      <c r="Y117">
        <v>5.39</v>
      </c>
      <c r="AA117">
        <v>0</v>
      </c>
      <c r="AB117">
        <v>0</v>
      </c>
      <c r="AC117">
        <v>0</v>
      </c>
      <c r="AD117">
        <v>8.7899999999999991</v>
      </c>
      <c r="AE117">
        <v>0</v>
      </c>
      <c r="AF117">
        <v>0</v>
      </c>
      <c r="AG117">
        <v>0</v>
      </c>
      <c r="AH117">
        <v>8.7899999999999991</v>
      </c>
      <c r="AI117">
        <v>1</v>
      </c>
      <c r="AJ117">
        <v>1</v>
      </c>
      <c r="AK117">
        <v>1</v>
      </c>
      <c r="AL117">
        <v>1</v>
      </c>
      <c r="AN117">
        <v>0</v>
      </c>
      <c r="AO117">
        <v>1</v>
      </c>
      <c r="AP117">
        <v>0</v>
      </c>
      <c r="AQ117">
        <v>0</v>
      </c>
      <c r="AR117">
        <v>0</v>
      </c>
      <c r="AS117" t="s">
        <v>3</v>
      </c>
      <c r="AT117">
        <v>5.39</v>
      </c>
      <c r="AU117" t="s">
        <v>3</v>
      </c>
      <c r="AV117">
        <v>1</v>
      </c>
      <c r="AW117">
        <v>2</v>
      </c>
      <c r="AX117">
        <v>43077887</v>
      </c>
      <c r="AY117">
        <v>1</v>
      </c>
      <c r="AZ117">
        <v>0</v>
      </c>
      <c r="BA117">
        <v>117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Y117*Source!I66</f>
        <v>5.39</v>
      </c>
      <c r="CY117">
        <f>AD117</f>
        <v>8.7899999999999991</v>
      </c>
      <c r="CZ117">
        <f>AH117</f>
        <v>8.7899999999999991</v>
      </c>
      <c r="DA117">
        <f>AL117</f>
        <v>1</v>
      </c>
      <c r="DB117">
        <f>ROUND(ROUND(AT117*CZ117,2),2)</f>
        <v>47.38</v>
      </c>
      <c r="DC117">
        <f>ROUND(ROUND(AT117*AG117,2),2)</f>
        <v>0</v>
      </c>
    </row>
    <row r="118" spans="1:107">
      <c r="A118">
        <f>ROW(Source!A66)</f>
        <v>66</v>
      </c>
      <c r="B118">
        <v>43077426</v>
      </c>
      <c r="C118">
        <v>43077876</v>
      </c>
      <c r="D118">
        <v>121548</v>
      </c>
      <c r="E118">
        <v>1</v>
      </c>
      <c r="F118">
        <v>1</v>
      </c>
      <c r="G118">
        <v>1</v>
      </c>
      <c r="H118">
        <v>1</v>
      </c>
      <c r="I118" t="s">
        <v>40</v>
      </c>
      <c r="J118" t="s">
        <v>3</v>
      </c>
      <c r="K118" t="s">
        <v>399</v>
      </c>
      <c r="L118">
        <v>608254</v>
      </c>
      <c r="N118">
        <v>1013</v>
      </c>
      <c r="O118" t="s">
        <v>400</v>
      </c>
      <c r="P118" t="s">
        <v>400</v>
      </c>
      <c r="Q118">
        <v>1</v>
      </c>
      <c r="W118">
        <v>0</v>
      </c>
      <c r="X118">
        <v>-185737400</v>
      </c>
      <c r="Y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1</v>
      </c>
      <c r="AJ118">
        <v>1</v>
      </c>
      <c r="AK118">
        <v>1</v>
      </c>
      <c r="AL118">
        <v>1</v>
      </c>
      <c r="AN118">
        <v>0</v>
      </c>
      <c r="AO118">
        <v>1</v>
      </c>
      <c r="AP118">
        <v>1</v>
      </c>
      <c r="AQ118">
        <v>0</v>
      </c>
      <c r="AR118">
        <v>0</v>
      </c>
      <c r="AS118" t="s">
        <v>3</v>
      </c>
      <c r="AT118">
        <v>0.02</v>
      </c>
      <c r="AU118" t="s">
        <v>27</v>
      </c>
      <c r="AV118">
        <v>2</v>
      </c>
      <c r="AW118">
        <v>2</v>
      </c>
      <c r="AX118">
        <v>43077888</v>
      </c>
      <c r="AY118">
        <v>1</v>
      </c>
      <c r="AZ118">
        <v>0</v>
      </c>
      <c r="BA118">
        <v>118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Y118*Source!I66</f>
        <v>0</v>
      </c>
      <c r="CY118">
        <f>AD118</f>
        <v>0</v>
      </c>
      <c r="CZ118">
        <f>AH118</f>
        <v>0</v>
      </c>
      <c r="DA118">
        <f>AL118</f>
        <v>1</v>
      </c>
      <c r="DB118">
        <f t="shared" ref="DB118:DB126" si="18">ROUND((ROUND(AT118*CZ118,2)*0),2)</f>
        <v>0</v>
      </c>
      <c r="DC118">
        <f t="shared" ref="DC118:DC126" si="19">ROUND((ROUND(AT118*AG118,2)*0),2)</f>
        <v>0</v>
      </c>
    </row>
    <row r="119" spans="1:107">
      <c r="A119">
        <f>ROW(Source!A66)</f>
        <v>66</v>
      </c>
      <c r="B119">
        <v>43077426</v>
      </c>
      <c r="C119">
        <v>43077876</v>
      </c>
      <c r="D119">
        <v>33274357</v>
      </c>
      <c r="E119">
        <v>1</v>
      </c>
      <c r="F119">
        <v>1</v>
      </c>
      <c r="G119">
        <v>1</v>
      </c>
      <c r="H119">
        <v>2</v>
      </c>
      <c r="I119" t="s">
        <v>401</v>
      </c>
      <c r="J119" t="s">
        <v>402</v>
      </c>
      <c r="K119" t="s">
        <v>403</v>
      </c>
      <c r="L119">
        <v>1368</v>
      </c>
      <c r="N119">
        <v>1011</v>
      </c>
      <c r="O119" t="s">
        <v>404</v>
      </c>
      <c r="P119" t="s">
        <v>404</v>
      </c>
      <c r="Q119">
        <v>1</v>
      </c>
      <c r="W119">
        <v>0</v>
      </c>
      <c r="X119">
        <v>-1424728221</v>
      </c>
      <c r="Y119">
        <v>0</v>
      </c>
      <c r="AA119">
        <v>0</v>
      </c>
      <c r="AB119">
        <v>1356.31</v>
      </c>
      <c r="AC119">
        <v>345.94</v>
      </c>
      <c r="AD119">
        <v>0</v>
      </c>
      <c r="AE119">
        <v>0</v>
      </c>
      <c r="AF119">
        <v>138.54</v>
      </c>
      <c r="AG119">
        <v>12.1</v>
      </c>
      <c r="AH119">
        <v>0</v>
      </c>
      <c r="AI119">
        <v>1</v>
      </c>
      <c r="AJ119">
        <v>9.7899999999999991</v>
      </c>
      <c r="AK119">
        <v>28.59</v>
      </c>
      <c r="AL119">
        <v>1</v>
      </c>
      <c r="AN119">
        <v>0</v>
      </c>
      <c r="AO119">
        <v>1</v>
      </c>
      <c r="AP119">
        <v>1</v>
      </c>
      <c r="AQ119">
        <v>0</v>
      </c>
      <c r="AR119">
        <v>0</v>
      </c>
      <c r="AS119" t="s">
        <v>3</v>
      </c>
      <c r="AT119">
        <v>0.02</v>
      </c>
      <c r="AU119" t="s">
        <v>27</v>
      </c>
      <c r="AV119">
        <v>0</v>
      </c>
      <c r="AW119">
        <v>2</v>
      </c>
      <c r="AX119">
        <v>43077889</v>
      </c>
      <c r="AY119">
        <v>1</v>
      </c>
      <c r="AZ119">
        <v>0</v>
      </c>
      <c r="BA119">
        <v>119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Y119*Source!I66</f>
        <v>0</v>
      </c>
      <c r="CY119">
        <f>AB119</f>
        <v>1356.31</v>
      </c>
      <c r="CZ119">
        <f>AF119</f>
        <v>138.54</v>
      </c>
      <c r="DA119">
        <f>AJ119</f>
        <v>9.7899999999999991</v>
      </c>
      <c r="DB119">
        <f t="shared" si="18"/>
        <v>0</v>
      </c>
      <c r="DC119">
        <f t="shared" si="19"/>
        <v>0</v>
      </c>
    </row>
    <row r="120" spans="1:107">
      <c r="A120">
        <f>ROW(Source!A66)</f>
        <v>66</v>
      </c>
      <c r="B120">
        <v>43077426</v>
      </c>
      <c r="C120">
        <v>43077876</v>
      </c>
      <c r="D120">
        <v>33276210</v>
      </c>
      <c r="E120">
        <v>1</v>
      </c>
      <c r="F120">
        <v>1</v>
      </c>
      <c r="G120">
        <v>1</v>
      </c>
      <c r="H120">
        <v>2</v>
      </c>
      <c r="I120" t="s">
        <v>405</v>
      </c>
      <c r="J120" t="s">
        <v>406</v>
      </c>
      <c r="K120" t="s">
        <v>407</v>
      </c>
      <c r="L120">
        <v>1368</v>
      </c>
      <c r="N120">
        <v>1011</v>
      </c>
      <c r="O120" t="s">
        <v>404</v>
      </c>
      <c r="P120" t="s">
        <v>404</v>
      </c>
      <c r="Q120">
        <v>1</v>
      </c>
      <c r="W120">
        <v>0</v>
      </c>
      <c r="X120">
        <v>-671646184</v>
      </c>
      <c r="Y120">
        <v>0</v>
      </c>
      <c r="AA120">
        <v>0</v>
      </c>
      <c r="AB120">
        <v>1141.49</v>
      </c>
      <c r="AC120">
        <v>295.91000000000003</v>
      </c>
      <c r="AD120">
        <v>0</v>
      </c>
      <c r="AE120">
        <v>0</v>
      </c>
      <c r="AF120">
        <v>91.76</v>
      </c>
      <c r="AG120">
        <v>10.35</v>
      </c>
      <c r="AH120">
        <v>0</v>
      </c>
      <c r="AI120">
        <v>1</v>
      </c>
      <c r="AJ120">
        <v>12.44</v>
      </c>
      <c r="AK120">
        <v>28.59</v>
      </c>
      <c r="AL120">
        <v>1</v>
      </c>
      <c r="AN120">
        <v>0</v>
      </c>
      <c r="AO120">
        <v>1</v>
      </c>
      <c r="AP120">
        <v>1</v>
      </c>
      <c r="AQ120">
        <v>0</v>
      </c>
      <c r="AR120">
        <v>0</v>
      </c>
      <c r="AS120" t="s">
        <v>3</v>
      </c>
      <c r="AT120">
        <v>0.02</v>
      </c>
      <c r="AU120" t="s">
        <v>27</v>
      </c>
      <c r="AV120">
        <v>0</v>
      </c>
      <c r="AW120">
        <v>2</v>
      </c>
      <c r="AX120">
        <v>43077890</v>
      </c>
      <c r="AY120">
        <v>1</v>
      </c>
      <c r="AZ120">
        <v>0</v>
      </c>
      <c r="BA120">
        <v>120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Y120*Source!I66</f>
        <v>0</v>
      </c>
      <c r="CY120">
        <f>AB120</f>
        <v>1141.49</v>
      </c>
      <c r="CZ120">
        <f>AF120</f>
        <v>91.76</v>
      </c>
      <c r="DA120">
        <f>AJ120</f>
        <v>12.44</v>
      </c>
      <c r="DB120">
        <f t="shared" si="18"/>
        <v>0</v>
      </c>
      <c r="DC120">
        <f t="shared" si="19"/>
        <v>0</v>
      </c>
    </row>
    <row r="121" spans="1:107">
      <c r="A121">
        <f>ROW(Source!A66)</f>
        <v>66</v>
      </c>
      <c r="B121">
        <v>43077426</v>
      </c>
      <c r="C121">
        <v>43077876</v>
      </c>
      <c r="D121">
        <v>33210098</v>
      </c>
      <c r="E121">
        <v>1</v>
      </c>
      <c r="F121">
        <v>1</v>
      </c>
      <c r="G121">
        <v>1</v>
      </c>
      <c r="H121">
        <v>3</v>
      </c>
      <c r="I121" t="s">
        <v>408</v>
      </c>
      <c r="J121" t="s">
        <v>409</v>
      </c>
      <c r="K121" t="s">
        <v>410</v>
      </c>
      <c r="L121">
        <v>1348</v>
      </c>
      <c r="N121">
        <v>1009</v>
      </c>
      <c r="O121" t="s">
        <v>411</v>
      </c>
      <c r="P121" t="s">
        <v>411</v>
      </c>
      <c r="Q121">
        <v>1000</v>
      </c>
      <c r="W121">
        <v>0</v>
      </c>
      <c r="X121">
        <v>1308476329</v>
      </c>
      <c r="Y121">
        <v>0</v>
      </c>
      <c r="AA121">
        <v>17544.8</v>
      </c>
      <c r="AB121">
        <v>0</v>
      </c>
      <c r="AC121">
        <v>0</v>
      </c>
      <c r="AD121">
        <v>0</v>
      </c>
      <c r="AE121">
        <v>1820</v>
      </c>
      <c r="AF121">
        <v>0</v>
      </c>
      <c r="AG121">
        <v>0</v>
      </c>
      <c r="AH121">
        <v>0</v>
      </c>
      <c r="AI121">
        <v>9.64</v>
      </c>
      <c r="AJ121">
        <v>1</v>
      </c>
      <c r="AK121">
        <v>1</v>
      </c>
      <c r="AL121">
        <v>1</v>
      </c>
      <c r="AN121">
        <v>0</v>
      </c>
      <c r="AO121">
        <v>1</v>
      </c>
      <c r="AP121">
        <v>1</v>
      </c>
      <c r="AQ121">
        <v>0</v>
      </c>
      <c r="AR121">
        <v>0</v>
      </c>
      <c r="AS121" t="s">
        <v>3</v>
      </c>
      <c r="AT121">
        <v>5.9999999999999995E-4</v>
      </c>
      <c r="AU121" t="s">
        <v>27</v>
      </c>
      <c r="AV121">
        <v>0</v>
      </c>
      <c r="AW121">
        <v>2</v>
      </c>
      <c r="AX121">
        <v>43077891</v>
      </c>
      <c r="AY121">
        <v>1</v>
      </c>
      <c r="AZ121">
        <v>0</v>
      </c>
      <c r="BA121">
        <v>121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Y121*Source!I66</f>
        <v>0</v>
      </c>
      <c r="CY121">
        <f t="shared" ref="CY121:CY126" si="20">AA121</f>
        <v>17544.8</v>
      </c>
      <c r="CZ121">
        <f t="shared" ref="CZ121:CZ126" si="21">AE121</f>
        <v>1820</v>
      </c>
      <c r="DA121">
        <f t="shared" ref="DA121:DA126" si="22">AI121</f>
        <v>9.64</v>
      </c>
      <c r="DB121">
        <f t="shared" si="18"/>
        <v>0</v>
      </c>
      <c r="DC121">
        <f t="shared" si="19"/>
        <v>0</v>
      </c>
    </row>
    <row r="122" spans="1:107">
      <c r="A122">
        <f>ROW(Source!A66)</f>
        <v>66</v>
      </c>
      <c r="B122">
        <v>43077426</v>
      </c>
      <c r="C122">
        <v>43077876</v>
      </c>
      <c r="D122">
        <v>33212190</v>
      </c>
      <c r="E122">
        <v>1</v>
      </c>
      <c r="F122">
        <v>1</v>
      </c>
      <c r="G122">
        <v>1</v>
      </c>
      <c r="H122">
        <v>3</v>
      </c>
      <c r="I122" t="s">
        <v>412</v>
      </c>
      <c r="J122" t="s">
        <v>413</v>
      </c>
      <c r="K122" t="s">
        <v>414</v>
      </c>
      <c r="L122">
        <v>1346</v>
      </c>
      <c r="N122">
        <v>1009</v>
      </c>
      <c r="O122" t="s">
        <v>415</v>
      </c>
      <c r="P122" t="s">
        <v>415</v>
      </c>
      <c r="Q122">
        <v>1</v>
      </c>
      <c r="W122">
        <v>0</v>
      </c>
      <c r="X122">
        <v>1831350124</v>
      </c>
      <c r="Y122">
        <v>0</v>
      </c>
      <c r="AA122">
        <v>124.58</v>
      </c>
      <c r="AB122">
        <v>0</v>
      </c>
      <c r="AC122">
        <v>0</v>
      </c>
      <c r="AD122">
        <v>0</v>
      </c>
      <c r="AE122">
        <v>29.04</v>
      </c>
      <c r="AF122">
        <v>0</v>
      </c>
      <c r="AG122">
        <v>0</v>
      </c>
      <c r="AH122">
        <v>0</v>
      </c>
      <c r="AI122">
        <v>4.29</v>
      </c>
      <c r="AJ122">
        <v>1</v>
      </c>
      <c r="AK122">
        <v>1</v>
      </c>
      <c r="AL122">
        <v>1</v>
      </c>
      <c r="AN122">
        <v>0</v>
      </c>
      <c r="AO122">
        <v>1</v>
      </c>
      <c r="AP122">
        <v>1</v>
      </c>
      <c r="AQ122">
        <v>0</v>
      </c>
      <c r="AR122">
        <v>0</v>
      </c>
      <c r="AS122" t="s">
        <v>3</v>
      </c>
      <c r="AT122">
        <v>0.02</v>
      </c>
      <c r="AU122" t="s">
        <v>27</v>
      </c>
      <c r="AV122">
        <v>0</v>
      </c>
      <c r="AW122">
        <v>2</v>
      </c>
      <c r="AX122">
        <v>43077892</v>
      </c>
      <c r="AY122">
        <v>1</v>
      </c>
      <c r="AZ122">
        <v>0</v>
      </c>
      <c r="BA122">
        <v>122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Y122*Source!I66</f>
        <v>0</v>
      </c>
      <c r="CY122">
        <f t="shared" si="20"/>
        <v>124.58</v>
      </c>
      <c r="CZ122">
        <f t="shared" si="21"/>
        <v>29.04</v>
      </c>
      <c r="DA122">
        <f t="shared" si="22"/>
        <v>4.29</v>
      </c>
      <c r="DB122">
        <f t="shared" si="18"/>
        <v>0</v>
      </c>
      <c r="DC122">
        <f t="shared" si="19"/>
        <v>0</v>
      </c>
    </row>
    <row r="123" spans="1:107">
      <c r="A123">
        <f>ROW(Source!A66)</f>
        <v>66</v>
      </c>
      <c r="B123">
        <v>43077426</v>
      </c>
      <c r="C123">
        <v>43077876</v>
      </c>
      <c r="D123">
        <v>33212637</v>
      </c>
      <c r="E123">
        <v>1</v>
      </c>
      <c r="F123">
        <v>1</v>
      </c>
      <c r="G123">
        <v>1</v>
      </c>
      <c r="H123">
        <v>3</v>
      </c>
      <c r="I123" t="s">
        <v>416</v>
      </c>
      <c r="J123" t="s">
        <v>417</v>
      </c>
      <c r="K123" t="s">
        <v>418</v>
      </c>
      <c r="L123">
        <v>1346</v>
      </c>
      <c r="N123">
        <v>1009</v>
      </c>
      <c r="O123" t="s">
        <v>415</v>
      </c>
      <c r="P123" t="s">
        <v>415</v>
      </c>
      <c r="Q123">
        <v>1</v>
      </c>
      <c r="W123">
        <v>0</v>
      </c>
      <c r="X123">
        <v>-572780356</v>
      </c>
      <c r="Y123">
        <v>0</v>
      </c>
      <c r="AA123">
        <v>242.73</v>
      </c>
      <c r="AB123">
        <v>0</v>
      </c>
      <c r="AC123">
        <v>0</v>
      </c>
      <c r="AD123">
        <v>0</v>
      </c>
      <c r="AE123">
        <v>31</v>
      </c>
      <c r="AF123">
        <v>0</v>
      </c>
      <c r="AG123">
        <v>0</v>
      </c>
      <c r="AH123">
        <v>0</v>
      </c>
      <c r="AI123">
        <v>7.83</v>
      </c>
      <c r="AJ123">
        <v>1</v>
      </c>
      <c r="AK123">
        <v>1</v>
      </c>
      <c r="AL123">
        <v>1</v>
      </c>
      <c r="AN123">
        <v>0</v>
      </c>
      <c r="AO123">
        <v>1</v>
      </c>
      <c r="AP123">
        <v>1</v>
      </c>
      <c r="AQ123">
        <v>0</v>
      </c>
      <c r="AR123">
        <v>0</v>
      </c>
      <c r="AS123" t="s">
        <v>3</v>
      </c>
      <c r="AT123">
        <v>0.16</v>
      </c>
      <c r="AU123" t="s">
        <v>27</v>
      </c>
      <c r="AV123">
        <v>0</v>
      </c>
      <c r="AW123">
        <v>2</v>
      </c>
      <c r="AX123">
        <v>43077893</v>
      </c>
      <c r="AY123">
        <v>1</v>
      </c>
      <c r="AZ123">
        <v>0</v>
      </c>
      <c r="BA123">
        <v>123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Y123*Source!I66</f>
        <v>0</v>
      </c>
      <c r="CY123">
        <f t="shared" si="20"/>
        <v>242.73</v>
      </c>
      <c r="CZ123">
        <f t="shared" si="21"/>
        <v>31</v>
      </c>
      <c r="DA123">
        <f t="shared" si="22"/>
        <v>7.83</v>
      </c>
      <c r="DB123">
        <f t="shared" si="18"/>
        <v>0</v>
      </c>
      <c r="DC123">
        <f t="shared" si="19"/>
        <v>0</v>
      </c>
    </row>
    <row r="124" spans="1:107">
      <c r="A124">
        <f>ROW(Source!A66)</f>
        <v>66</v>
      </c>
      <c r="B124">
        <v>43077426</v>
      </c>
      <c r="C124">
        <v>43077876</v>
      </c>
      <c r="D124">
        <v>33272885</v>
      </c>
      <c r="E124">
        <v>1</v>
      </c>
      <c r="F124">
        <v>1</v>
      </c>
      <c r="G124">
        <v>1</v>
      </c>
      <c r="H124">
        <v>3</v>
      </c>
      <c r="I124" t="s">
        <v>419</v>
      </c>
      <c r="J124" t="s">
        <v>420</v>
      </c>
      <c r="K124" t="s">
        <v>421</v>
      </c>
      <c r="L124">
        <v>1356</v>
      </c>
      <c r="N124">
        <v>1010</v>
      </c>
      <c r="O124" t="s">
        <v>422</v>
      </c>
      <c r="P124" t="s">
        <v>422</v>
      </c>
      <c r="Q124">
        <v>1000</v>
      </c>
      <c r="W124">
        <v>0</v>
      </c>
      <c r="X124">
        <v>1213434370</v>
      </c>
      <c r="Y124">
        <v>0</v>
      </c>
      <c r="AA124">
        <v>1029.22</v>
      </c>
      <c r="AB124">
        <v>0</v>
      </c>
      <c r="AC124">
        <v>0</v>
      </c>
      <c r="AD124">
        <v>0</v>
      </c>
      <c r="AE124">
        <v>120.8</v>
      </c>
      <c r="AF124">
        <v>0</v>
      </c>
      <c r="AG124">
        <v>0</v>
      </c>
      <c r="AH124">
        <v>0</v>
      </c>
      <c r="AI124">
        <v>8.52</v>
      </c>
      <c r="AJ124">
        <v>1</v>
      </c>
      <c r="AK124">
        <v>1</v>
      </c>
      <c r="AL124">
        <v>1</v>
      </c>
      <c r="AN124">
        <v>0</v>
      </c>
      <c r="AO124">
        <v>1</v>
      </c>
      <c r="AP124">
        <v>1</v>
      </c>
      <c r="AQ124">
        <v>0</v>
      </c>
      <c r="AR124">
        <v>0</v>
      </c>
      <c r="AS124" t="s">
        <v>3</v>
      </c>
      <c r="AT124">
        <v>1.2200000000000001E-2</v>
      </c>
      <c r="AU124" t="s">
        <v>27</v>
      </c>
      <c r="AV124">
        <v>0</v>
      </c>
      <c r="AW124">
        <v>2</v>
      </c>
      <c r="AX124">
        <v>43077894</v>
      </c>
      <c r="AY124">
        <v>1</v>
      </c>
      <c r="AZ124">
        <v>0</v>
      </c>
      <c r="BA124">
        <v>124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Y124*Source!I66</f>
        <v>0</v>
      </c>
      <c r="CY124">
        <f t="shared" si="20"/>
        <v>1029.22</v>
      </c>
      <c r="CZ124">
        <f t="shared" si="21"/>
        <v>120.8</v>
      </c>
      <c r="DA124">
        <f t="shared" si="22"/>
        <v>8.52</v>
      </c>
      <c r="DB124">
        <f t="shared" si="18"/>
        <v>0</v>
      </c>
      <c r="DC124">
        <f t="shared" si="19"/>
        <v>0</v>
      </c>
    </row>
    <row r="125" spans="1:107">
      <c r="A125">
        <f>ROW(Source!A66)</f>
        <v>66</v>
      </c>
      <c r="B125">
        <v>43077426</v>
      </c>
      <c r="C125">
        <v>43077876</v>
      </c>
      <c r="D125">
        <v>33266126</v>
      </c>
      <c r="E125">
        <v>1</v>
      </c>
      <c r="F125">
        <v>1</v>
      </c>
      <c r="G125">
        <v>1</v>
      </c>
      <c r="H125">
        <v>3</v>
      </c>
      <c r="I125" t="s">
        <v>423</v>
      </c>
      <c r="J125" t="s">
        <v>424</v>
      </c>
      <c r="K125" t="s">
        <v>425</v>
      </c>
      <c r="L125">
        <v>1354</v>
      </c>
      <c r="N125">
        <v>1010</v>
      </c>
      <c r="O125" t="s">
        <v>72</v>
      </c>
      <c r="P125" t="s">
        <v>72</v>
      </c>
      <c r="Q125">
        <v>1</v>
      </c>
      <c r="W125">
        <v>0</v>
      </c>
      <c r="X125">
        <v>-251230057</v>
      </c>
      <c r="Y125">
        <v>0</v>
      </c>
      <c r="AA125">
        <v>7.57</v>
      </c>
      <c r="AB125">
        <v>0</v>
      </c>
      <c r="AC125">
        <v>0</v>
      </c>
      <c r="AD125">
        <v>0</v>
      </c>
      <c r="AE125">
        <v>1.1200000000000001</v>
      </c>
      <c r="AF125">
        <v>0</v>
      </c>
      <c r="AG125">
        <v>0</v>
      </c>
      <c r="AH125">
        <v>0</v>
      </c>
      <c r="AI125">
        <v>6.76</v>
      </c>
      <c r="AJ125">
        <v>1</v>
      </c>
      <c r="AK125">
        <v>1</v>
      </c>
      <c r="AL125">
        <v>1</v>
      </c>
      <c r="AN125">
        <v>0</v>
      </c>
      <c r="AO125">
        <v>1</v>
      </c>
      <c r="AP125">
        <v>1</v>
      </c>
      <c r="AQ125">
        <v>0</v>
      </c>
      <c r="AR125">
        <v>0</v>
      </c>
      <c r="AS125" t="s">
        <v>3</v>
      </c>
      <c r="AT125">
        <v>5</v>
      </c>
      <c r="AU125" t="s">
        <v>27</v>
      </c>
      <c r="AV125">
        <v>0</v>
      </c>
      <c r="AW125">
        <v>2</v>
      </c>
      <c r="AX125">
        <v>43077895</v>
      </c>
      <c r="AY125">
        <v>1</v>
      </c>
      <c r="AZ125">
        <v>0</v>
      </c>
      <c r="BA125">
        <v>125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Y125*Source!I66</f>
        <v>0</v>
      </c>
      <c r="CY125">
        <f t="shared" si="20"/>
        <v>7.57</v>
      </c>
      <c r="CZ125">
        <f t="shared" si="21"/>
        <v>1.1200000000000001</v>
      </c>
      <c r="DA125">
        <f t="shared" si="22"/>
        <v>6.76</v>
      </c>
      <c r="DB125">
        <f t="shared" si="18"/>
        <v>0</v>
      </c>
      <c r="DC125">
        <f t="shared" si="19"/>
        <v>0</v>
      </c>
    </row>
    <row r="126" spans="1:107">
      <c r="A126">
        <f>ROW(Source!A66)</f>
        <v>66</v>
      </c>
      <c r="B126">
        <v>43077426</v>
      </c>
      <c r="C126">
        <v>43077876</v>
      </c>
      <c r="D126">
        <v>33273846</v>
      </c>
      <c r="E126">
        <v>1</v>
      </c>
      <c r="F126">
        <v>1</v>
      </c>
      <c r="G126">
        <v>1</v>
      </c>
      <c r="H126">
        <v>3</v>
      </c>
      <c r="I126" t="s">
        <v>426</v>
      </c>
      <c r="J126" t="s">
        <v>427</v>
      </c>
      <c r="K126" t="s">
        <v>428</v>
      </c>
      <c r="L126">
        <v>1374</v>
      </c>
      <c r="N126">
        <v>1013</v>
      </c>
      <c r="O126" t="s">
        <v>429</v>
      </c>
      <c r="P126" t="s">
        <v>429</v>
      </c>
      <c r="Q126">
        <v>1</v>
      </c>
      <c r="W126">
        <v>0</v>
      </c>
      <c r="X126">
        <v>2131831278</v>
      </c>
      <c r="Y126">
        <v>0</v>
      </c>
      <c r="AA126">
        <v>1</v>
      </c>
      <c r="AB126">
        <v>0</v>
      </c>
      <c r="AC126">
        <v>0</v>
      </c>
      <c r="AD126">
        <v>0</v>
      </c>
      <c r="AE126">
        <v>1</v>
      </c>
      <c r="AF126">
        <v>0</v>
      </c>
      <c r="AG126">
        <v>0</v>
      </c>
      <c r="AH126">
        <v>0</v>
      </c>
      <c r="AI126">
        <v>1</v>
      </c>
      <c r="AJ126">
        <v>1</v>
      </c>
      <c r="AK126">
        <v>1</v>
      </c>
      <c r="AL126">
        <v>1</v>
      </c>
      <c r="AN126">
        <v>0</v>
      </c>
      <c r="AO126">
        <v>1</v>
      </c>
      <c r="AP126">
        <v>1</v>
      </c>
      <c r="AQ126">
        <v>0</v>
      </c>
      <c r="AR126">
        <v>0</v>
      </c>
      <c r="AS126" t="s">
        <v>3</v>
      </c>
      <c r="AT126">
        <v>0.95</v>
      </c>
      <c r="AU126" t="s">
        <v>27</v>
      </c>
      <c r="AV126">
        <v>0</v>
      </c>
      <c r="AW126">
        <v>2</v>
      </c>
      <c r="AX126">
        <v>43077896</v>
      </c>
      <c r="AY126">
        <v>1</v>
      </c>
      <c r="AZ126">
        <v>0</v>
      </c>
      <c r="BA126">
        <v>126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Y126*Source!I66</f>
        <v>0</v>
      </c>
      <c r="CY126">
        <f t="shared" si="20"/>
        <v>1</v>
      </c>
      <c r="CZ126">
        <f t="shared" si="21"/>
        <v>1</v>
      </c>
      <c r="DA126">
        <f t="shared" si="22"/>
        <v>1</v>
      </c>
      <c r="DB126">
        <f t="shared" si="18"/>
        <v>0</v>
      </c>
      <c r="DC126">
        <f t="shared" si="19"/>
        <v>0</v>
      </c>
    </row>
    <row r="127" spans="1:107">
      <c r="A127">
        <f>ROW(Source!A68)</f>
        <v>68</v>
      </c>
      <c r="B127">
        <v>43077426</v>
      </c>
      <c r="C127">
        <v>43077898</v>
      </c>
      <c r="D127">
        <v>23351341</v>
      </c>
      <c r="E127">
        <v>1</v>
      </c>
      <c r="F127">
        <v>1</v>
      </c>
      <c r="G127">
        <v>1</v>
      </c>
      <c r="H127">
        <v>1</v>
      </c>
      <c r="I127" t="s">
        <v>396</v>
      </c>
      <c r="J127" t="s">
        <v>3</v>
      </c>
      <c r="K127" t="s">
        <v>397</v>
      </c>
      <c r="L127">
        <v>1369</v>
      </c>
      <c r="N127">
        <v>1013</v>
      </c>
      <c r="O127" t="s">
        <v>398</v>
      </c>
      <c r="P127" t="s">
        <v>398</v>
      </c>
      <c r="Q127">
        <v>1</v>
      </c>
      <c r="W127">
        <v>0</v>
      </c>
      <c r="X127">
        <v>1903430866</v>
      </c>
      <c r="Y127">
        <v>21.619999999999997</v>
      </c>
      <c r="AA127">
        <v>0</v>
      </c>
      <c r="AB127">
        <v>0</v>
      </c>
      <c r="AC127">
        <v>0</v>
      </c>
      <c r="AD127">
        <v>8.7899999999999991</v>
      </c>
      <c r="AE127">
        <v>0</v>
      </c>
      <c r="AF127">
        <v>0</v>
      </c>
      <c r="AG127">
        <v>0</v>
      </c>
      <c r="AH127">
        <v>8.7899999999999991</v>
      </c>
      <c r="AI127">
        <v>1</v>
      </c>
      <c r="AJ127">
        <v>1</v>
      </c>
      <c r="AK127">
        <v>1</v>
      </c>
      <c r="AL127">
        <v>1</v>
      </c>
      <c r="AN127">
        <v>0</v>
      </c>
      <c r="AO127">
        <v>1</v>
      </c>
      <c r="AP127">
        <v>1</v>
      </c>
      <c r="AQ127">
        <v>0</v>
      </c>
      <c r="AR127">
        <v>0</v>
      </c>
      <c r="AS127" t="s">
        <v>3</v>
      </c>
      <c r="AT127">
        <v>18.8</v>
      </c>
      <c r="AU127" t="s">
        <v>28</v>
      </c>
      <c r="AV127">
        <v>1</v>
      </c>
      <c r="AW127">
        <v>2</v>
      </c>
      <c r="AX127">
        <v>43078256</v>
      </c>
      <c r="AY127">
        <v>1</v>
      </c>
      <c r="AZ127">
        <v>0</v>
      </c>
      <c r="BA127">
        <v>127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Y127*Source!I68</f>
        <v>43.239999999999995</v>
      </c>
      <c r="CY127">
        <f>AD127</f>
        <v>8.7899999999999991</v>
      </c>
      <c r="CZ127">
        <f>AH127</f>
        <v>8.7899999999999991</v>
      </c>
      <c r="DA127">
        <f>AL127</f>
        <v>1</v>
      </c>
      <c r="DB127">
        <f>ROUND((ROUND(AT127*CZ127,2)*1.15),2)</f>
        <v>190.04</v>
      </c>
      <c r="DC127">
        <f>ROUND((ROUND(AT127*AG127,2)*1.15),2)</f>
        <v>0</v>
      </c>
    </row>
    <row r="128" spans="1:107">
      <c r="A128">
        <f>ROW(Source!A68)</f>
        <v>68</v>
      </c>
      <c r="B128">
        <v>43077426</v>
      </c>
      <c r="C128">
        <v>43077898</v>
      </c>
      <c r="D128">
        <v>121548</v>
      </c>
      <c r="E128">
        <v>1</v>
      </c>
      <c r="F128">
        <v>1</v>
      </c>
      <c r="G128">
        <v>1</v>
      </c>
      <c r="H128">
        <v>1</v>
      </c>
      <c r="I128" t="s">
        <v>40</v>
      </c>
      <c r="J128" t="s">
        <v>3</v>
      </c>
      <c r="K128" t="s">
        <v>399</v>
      </c>
      <c r="L128">
        <v>608254</v>
      </c>
      <c r="N128">
        <v>1013</v>
      </c>
      <c r="O128" t="s">
        <v>400</v>
      </c>
      <c r="P128" t="s">
        <v>400</v>
      </c>
      <c r="Q128">
        <v>1</v>
      </c>
      <c r="W128">
        <v>0</v>
      </c>
      <c r="X128">
        <v>-185737400</v>
      </c>
      <c r="Y128">
        <v>0.20699999999999999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1</v>
      </c>
      <c r="AJ128">
        <v>1</v>
      </c>
      <c r="AK128">
        <v>1</v>
      </c>
      <c r="AL128">
        <v>1</v>
      </c>
      <c r="AN128">
        <v>0</v>
      </c>
      <c r="AO128">
        <v>1</v>
      </c>
      <c r="AP128">
        <v>1</v>
      </c>
      <c r="AQ128">
        <v>0</v>
      </c>
      <c r="AR128">
        <v>0</v>
      </c>
      <c r="AS128" t="s">
        <v>3</v>
      </c>
      <c r="AT128">
        <v>0.18</v>
      </c>
      <c r="AU128" t="s">
        <v>28</v>
      </c>
      <c r="AV128">
        <v>2</v>
      </c>
      <c r="AW128">
        <v>2</v>
      </c>
      <c r="AX128">
        <v>43078257</v>
      </c>
      <c r="AY128">
        <v>1</v>
      </c>
      <c r="AZ128">
        <v>0</v>
      </c>
      <c r="BA128">
        <v>128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Y128*Source!I68</f>
        <v>0.41399999999999998</v>
      </c>
      <c r="CY128">
        <f>AD128</f>
        <v>0</v>
      </c>
      <c r="CZ128">
        <f>AH128</f>
        <v>0</v>
      </c>
      <c r="DA128">
        <f>AL128</f>
        <v>1</v>
      </c>
      <c r="DB128">
        <f>ROUND((ROUND(AT128*CZ128,2)*1.15),2)</f>
        <v>0</v>
      </c>
      <c r="DC128">
        <f>ROUND((ROUND(AT128*AG128,2)*1.15),2)</f>
        <v>0</v>
      </c>
    </row>
    <row r="129" spans="1:107">
      <c r="A129">
        <f>ROW(Source!A68)</f>
        <v>68</v>
      </c>
      <c r="B129">
        <v>43077426</v>
      </c>
      <c r="C129">
        <v>43077898</v>
      </c>
      <c r="D129">
        <v>33274357</v>
      </c>
      <c r="E129">
        <v>1</v>
      </c>
      <c r="F129">
        <v>1</v>
      </c>
      <c r="G129">
        <v>1</v>
      </c>
      <c r="H129">
        <v>2</v>
      </c>
      <c r="I129" t="s">
        <v>401</v>
      </c>
      <c r="J129" t="s">
        <v>402</v>
      </c>
      <c r="K129" t="s">
        <v>403</v>
      </c>
      <c r="L129">
        <v>1368</v>
      </c>
      <c r="N129">
        <v>1011</v>
      </c>
      <c r="O129" t="s">
        <v>404</v>
      </c>
      <c r="P129" t="s">
        <v>404</v>
      </c>
      <c r="Q129">
        <v>1</v>
      </c>
      <c r="W129">
        <v>0</v>
      </c>
      <c r="X129">
        <v>-1424728221</v>
      </c>
      <c r="Y129">
        <v>0.20699999999999999</v>
      </c>
      <c r="AA129">
        <v>0</v>
      </c>
      <c r="AB129">
        <v>1356.31</v>
      </c>
      <c r="AC129">
        <v>345.94</v>
      </c>
      <c r="AD129">
        <v>0</v>
      </c>
      <c r="AE129">
        <v>0</v>
      </c>
      <c r="AF129">
        <v>138.54</v>
      </c>
      <c r="AG129">
        <v>12.1</v>
      </c>
      <c r="AH129">
        <v>0</v>
      </c>
      <c r="AI129">
        <v>1</v>
      </c>
      <c r="AJ129">
        <v>9.7899999999999991</v>
      </c>
      <c r="AK129">
        <v>28.59</v>
      </c>
      <c r="AL129">
        <v>1</v>
      </c>
      <c r="AN129">
        <v>0</v>
      </c>
      <c r="AO129">
        <v>1</v>
      </c>
      <c r="AP129">
        <v>1</v>
      </c>
      <c r="AQ129">
        <v>0</v>
      </c>
      <c r="AR129">
        <v>0</v>
      </c>
      <c r="AS129" t="s">
        <v>3</v>
      </c>
      <c r="AT129">
        <v>0.18</v>
      </c>
      <c r="AU129" t="s">
        <v>28</v>
      </c>
      <c r="AV129">
        <v>0</v>
      </c>
      <c r="AW129">
        <v>2</v>
      </c>
      <c r="AX129">
        <v>43078258</v>
      </c>
      <c r="AY129">
        <v>1</v>
      </c>
      <c r="AZ129">
        <v>0</v>
      </c>
      <c r="BA129">
        <v>129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Y129*Source!I68</f>
        <v>0.41399999999999998</v>
      </c>
      <c r="CY129">
        <f>AB129</f>
        <v>1356.31</v>
      </c>
      <c r="CZ129">
        <f>AF129</f>
        <v>138.54</v>
      </c>
      <c r="DA129">
        <f>AJ129</f>
        <v>9.7899999999999991</v>
      </c>
      <c r="DB129">
        <f>ROUND((ROUND(AT129*CZ129,2)*1.15),2)</f>
        <v>28.68</v>
      </c>
      <c r="DC129">
        <f>ROUND((ROUND(AT129*AG129,2)*1.15),2)</f>
        <v>2.5099999999999998</v>
      </c>
    </row>
    <row r="130" spans="1:107">
      <c r="A130">
        <f>ROW(Source!A68)</f>
        <v>68</v>
      </c>
      <c r="B130">
        <v>43077426</v>
      </c>
      <c r="C130">
        <v>43077898</v>
      </c>
      <c r="D130">
        <v>33276210</v>
      </c>
      <c r="E130">
        <v>1</v>
      </c>
      <c r="F130">
        <v>1</v>
      </c>
      <c r="G130">
        <v>1</v>
      </c>
      <c r="H130">
        <v>2</v>
      </c>
      <c r="I130" t="s">
        <v>405</v>
      </c>
      <c r="J130" t="s">
        <v>406</v>
      </c>
      <c r="K130" t="s">
        <v>407</v>
      </c>
      <c r="L130">
        <v>1368</v>
      </c>
      <c r="N130">
        <v>1011</v>
      </c>
      <c r="O130" t="s">
        <v>404</v>
      </c>
      <c r="P130" t="s">
        <v>404</v>
      </c>
      <c r="Q130">
        <v>1</v>
      </c>
      <c r="W130">
        <v>0</v>
      </c>
      <c r="X130">
        <v>-671646184</v>
      </c>
      <c r="Y130">
        <v>0.20699999999999999</v>
      </c>
      <c r="AA130">
        <v>0</v>
      </c>
      <c r="AB130">
        <v>1141.49</v>
      </c>
      <c r="AC130">
        <v>295.91000000000003</v>
      </c>
      <c r="AD130">
        <v>0</v>
      </c>
      <c r="AE130">
        <v>0</v>
      </c>
      <c r="AF130">
        <v>91.76</v>
      </c>
      <c r="AG130">
        <v>10.35</v>
      </c>
      <c r="AH130">
        <v>0</v>
      </c>
      <c r="AI130">
        <v>1</v>
      </c>
      <c r="AJ130">
        <v>12.44</v>
      </c>
      <c r="AK130">
        <v>28.59</v>
      </c>
      <c r="AL130">
        <v>1</v>
      </c>
      <c r="AN130">
        <v>0</v>
      </c>
      <c r="AO130">
        <v>1</v>
      </c>
      <c r="AP130">
        <v>1</v>
      </c>
      <c r="AQ130">
        <v>0</v>
      </c>
      <c r="AR130">
        <v>0</v>
      </c>
      <c r="AS130" t="s">
        <v>3</v>
      </c>
      <c r="AT130">
        <v>0.18</v>
      </c>
      <c r="AU130" t="s">
        <v>28</v>
      </c>
      <c r="AV130">
        <v>0</v>
      </c>
      <c r="AW130">
        <v>2</v>
      </c>
      <c r="AX130">
        <v>43078259</v>
      </c>
      <c r="AY130">
        <v>1</v>
      </c>
      <c r="AZ130">
        <v>0</v>
      </c>
      <c r="BA130">
        <v>130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Y130*Source!I68</f>
        <v>0.41399999999999998</v>
      </c>
      <c r="CY130">
        <f>AB130</f>
        <v>1141.49</v>
      </c>
      <c r="CZ130">
        <f>AF130</f>
        <v>91.76</v>
      </c>
      <c r="DA130">
        <f>AJ130</f>
        <v>12.44</v>
      </c>
      <c r="DB130">
        <f>ROUND((ROUND(AT130*CZ130,2)*1.15),2)</f>
        <v>19</v>
      </c>
      <c r="DC130">
        <f>ROUND((ROUND(AT130*AG130,2)*1.15),2)</f>
        <v>2.14</v>
      </c>
    </row>
    <row r="131" spans="1:107">
      <c r="A131">
        <f>ROW(Source!A68)</f>
        <v>68</v>
      </c>
      <c r="B131">
        <v>43077426</v>
      </c>
      <c r="C131">
        <v>43077898</v>
      </c>
      <c r="D131">
        <v>33209875</v>
      </c>
      <c r="E131">
        <v>1</v>
      </c>
      <c r="F131">
        <v>1</v>
      </c>
      <c r="G131">
        <v>1</v>
      </c>
      <c r="H131">
        <v>3</v>
      </c>
      <c r="I131" t="s">
        <v>515</v>
      </c>
      <c r="J131" t="s">
        <v>516</v>
      </c>
      <c r="K131" t="s">
        <v>517</v>
      </c>
      <c r="L131">
        <v>1348</v>
      </c>
      <c r="N131">
        <v>1009</v>
      </c>
      <c r="O131" t="s">
        <v>411</v>
      </c>
      <c r="P131" t="s">
        <v>411</v>
      </c>
      <c r="Q131">
        <v>1000</v>
      </c>
      <c r="W131">
        <v>0</v>
      </c>
      <c r="X131">
        <v>2021107626</v>
      </c>
      <c r="Y131">
        <v>0</v>
      </c>
      <c r="AA131">
        <v>119126.7</v>
      </c>
      <c r="AB131">
        <v>0</v>
      </c>
      <c r="AC131">
        <v>0</v>
      </c>
      <c r="AD131">
        <v>0</v>
      </c>
      <c r="AE131">
        <v>20790</v>
      </c>
      <c r="AF131">
        <v>0</v>
      </c>
      <c r="AG131">
        <v>0</v>
      </c>
      <c r="AH131">
        <v>0</v>
      </c>
      <c r="AI131">
        <v>5.73</v>
      </c>
      <c r="AJ131">
        <v>1</v>
      </c>
      <c r="AK131">
        <v>1</v>
      </c>
      <c r="AL131">
        <v>1</v>
      </c>
      <c r="AN131">
        <v>0</v>
      </c>
      <c r="AO131">
        <v>1</v>
      </c>
      <c r="AP131">
        <v>1</v>
      </c>
      <c r="AQ131">
        <v>0</v>
      </c>
      <c r="AR131">
        <v>0</v>
      </c>
      <c r="AS131" t="s">
        <v>3</v>
      </c>
      <c r="AT131">
        <v>3.3E-4</v>
      </c>
      <c r="AU131" t="s">
        <v>27</v>
      </c>
      <c r="AV131">
        <v>0</v>
      </c>
      <c r="AW131">
        <v>2</v>
      </c>
      <c r="AX131">
        <v>43078260</v>
      </c>
      <c r="AY131">
        <v>1</v>
      </c>
      <c r="AZ131">
        <v>0</v>
      </c>
      <c r="BA131">
        <v>131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Y131*Source!I68</f>
        <v>0</v>
      </c>
      <c r="CY131">
        <f t="shared" ref="CY131:CY138" si="23">AA131</f>
        <v>119126.7</v>
      </c>
      <c r="CZ131">
        <f t="shared" ref="CZ131:CZ138" si="24">AE131</f>
        <v>20790</v>
      </c>
      <c r="DA131">
        <f t="shared" ref="DA131:DA138" si="25">AI131</f>
        <v>5.73</v>
      </c>
      <c r="DB131">
        <f t="shared" ref="DB131:DB138" si="26">ROUND((ROUND(AT131*CZ131,2)*0),2)</f>
        <v>0</v>
      </c>
      <c r="DC131">
        <f t="shared" ref="DC131:DC138" si="27">ROUND((ROUND(AT131*AG131,2)*0),2)</f>
        <v>0</v>
      </c>
    </row>
    <row r="132" spans="1:107">
      <c r="A132">
        <f>ROW(Source!A68)</f>
        <v>68</v>
      </c>
      <c r="B132">
        <v>43077426</v>
      </c>
      <c r="C132">
        <v>43077898</v>
      </c>
      <c r="D132">
        <v>33213015</v>
      </c>
      <c r="E132">
        <v>1</v>
      </c>
      <c r="F132">
        <v>1</v>
      </c>
      <c r="G132">
        <v>1</v>
      </c>
      <c r="H132">
        <v>3</v>
      </c>
      <c r="I132" t="s">
        <v>518</v>
      </c>
      <c r="J132" t="s">
        <v>519</v>
      </c>
      <c r="K132" t="s">
        <v>520</v>
      </c>
      <c r="L132">
        <v>1348</v>
      </c>
      <c r="N132">
        <v>1009</v>
      </c>
      <c r="O132" t="s">
        <v>411</v>
      </c>
      <c r="P132" t="s">
        <v>411</v>
      </c>
      <c r="Q132">
        <v>1000</v>
      </c>
      <c r="W132">
        <v>0</v>
      </c>
      <c r="X132">
        <v>-1491922584</v>
      </c>
      <c r="Y132">
        <v>0</v>
      </c>
      <c r="AA132">
        <v>39612.720000000001</v>
      </c>
      <c r="AB132">
        <v>0</v>
      </c>
      <c r="AC132">
        <v>0</v>
      </c>
      <c r="AD132">
        <v>0</v>
      </c>
      <c r="AE132">
        <v>4522</v>
      </c>
      <c r="AF132">
        <v>0</v>
      </c>
      <c r="AG132">
        <v>0</v>
      </c>
      <c r="AH132">
        <v>0</v>
      </c>
      <c r="AI132">
        <v>8.76</v>
      </c>
      <c r="AJ132">
        <v>1</v>
      </c>
      <c r="AK132">
        <v>1</v>
      </c>
      <c r="AL132">
        <v>1</v>
      </c>
      <c r="AN132">
        <v>0</v>
      </c>
      <c r="AO132">
        <v>1</v>
      </c>
      <c r="AP132">
        <v>1</v>
      </c>
      <c r="AQ132">
        <v>0</v>
      </c>
      <c r="AR132">
        <v>0</v>
      </c>
      <c r="AS132" t="s">
        <v>3</v>
      </c>
      <c r="AT132">
        <v>1.4E-3</v>
      </c>
      <c r="AU132" t="s">
        <v>27</v>
      </c>
      <c r="AV132">
        <v>0</v>
      </c>
      <c r="AW132">
        <v>2</v>
      </c>
      <c r="AX132">
        <v>43078261</v>
      </c>
      <c r="AY132">
        <v>1</v>
      </c>
      <c r="AZ132">
        <v>0</v>
      </c>
      <c r="BA132">
        <v>132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Y132*Source!I68</f>
        <v>0</v>
      </c>
      <c r="CY132">
        <f t="shared" si="23"/>
        <v>39612.720000000001</v>
      </c>
      <c r="CZ132">
        <f t="shared" si="24"/>
        <v>4522</v>
      </c>
      <c r="DA132">
        <f t="shared" si="25"/>
        <v>8.76</v>
      </c>
      <c r="DB132">
        <f t="shared" si="26"/>
        <v>0</v>
      </c>
      <c r="DC132">
        <f t="shared" si="27"/>
        <v>0</v>
      </c>
    </row>
    <row r="133" spans="1:107">
      <c r="A133">
        <f>ROW(Source!A68)</f>
        <v>68</v>
      </c>
      <c r="B133">
        <v>43077426</v>
      </c>
      <c r="C133">
        <v>43077898</v>
      </c>
      <c r="D133">
        <v>33210098</v>
      </c>
      <c r="E133">
        <v>1</v>
      </c>
      <c r="F133">
        <v>1</v>
      </c>
      <c r="G133">
        <v>1</v>
      </c>
      <c r="H133">
        <v>3</v>
      </c>
      <c r="I133" t="s">
        <v>408</v>
      </c>
      <c r="J133" t="s">
        <v>409</v>
      </c>
      <c r="K133" t="s">
        <v>410</v>
      </c>
      <c r="L133">
        <v>1348</v>
      </c>
      <c r="N133">
        <v>1009</v>
      </c>
      <c r="O133" t="s">
        <v>411</v>
      </c>
      <c r="P133" t="s">
        <v>411</v>
      </c>
      <c r="Q133">
        <v>1000</v>
      </c>
      <c r="W133">
        <v>0</v>
      </c>
      <c r="X133">
        <v>1308476329</v>
      </c>
      <c r="Y133">
        <v>0</v>
      </c>
      <c r="AA133">
        <v>17544.8</v>
      </c>
      <c r="AB133">
        <v>0</v>
      </c>
      <c r="AC133">
        <v>0</v>
      </c>
      <c r="AD133">
        <v>0</v>
      </c>
      <c r="AE133">
        <v>1820</v>
      </c>
      <c r="AF133">
        <v>0</v>
      </c>
      <c r="AG133">
        <v>0</v>
      </c>
      <c r="AH133">
        <v>0</v>
      </c>
      <c r="AI133">
        <v>9.64</v>
      </c>
      <c r="AJ133">
        <v>1</v>
      </c>
      <c r="AK133">
        <v>1</v>
      </c>
      <c r="AL133">
        <v>1</v>
      </c>
      <c r="AN133">
        <v>0</v>
      </c>
      <c r="AO133">
        <v>1</v>
      </c>
      <c r="AP133">
        <v>1</v>
      </c>
      <c r="AQ133">
        <v>0</v>
      </c>
      <c r="AR133">
        <v>0</v>
      </c>
      <c r="AS133" t="s">
        <v>3</v>
      </c>
      <c r="AT133">
        <v>5.0000000000000001E-4</v>
      </c>
      <c r="AU133" t="s">
        <v>27</v>
      </c>
      <c r="AV133">
        <v>0</v>
      </c>
      <c r="AW133">
        <v>2</v>
      </c>
      <c r="AX133">
        <v>43078262</v>
      </c>
      <c r="AY133">
        <v>1</v>
      </c>
      <c r="AZ133">
        <v>0</v>
      </c>
      <c r="BA133">
        <v>133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Y133*Source!I68</f>
        <v>0</v>
      </c>
      <c r="CY133">
        <f t="shared" si="23"/>
        <v>17544.8</v>
      </c>
      <c r="CZ133">
        <f t="shared" si="24"/>
        <v>1820</v>
      </c>
      <c r="DA133">
        <f t="shared" si="25"/>
        <v>9.64</v>
      </c>
      <c r="DB133">
        <f t="shared" si="26"/>
        <v>0</v>
      </c>
      <c r="DC133">
        <f t="shared" si="27"/>
        <v>0</v>
      </c>
    </row>
    <row r="134" spans="1:107">
      <c r="A134">
        <f>ROW(Source!A68)</f>
        <v>68</v>
      </c>
      <c r="B134">
        <v>43077426</v>
      </c>
      <c r="C134">
        <v>43077898</v>
      </c>
      <c r="D134">
        <v>33212190</v>
      </c>
      <c r="E134">
        <v>1</v>
      </c>
      <c r="F134">
        <v>1</v>
      </c>
      <c r="G134">
        <v>1</v>
      </c>
      <c r="H134">
        <v>3</v>
      </c>
      <c r="I134" t="s">
        <v>412</v>
      </c>
      <c r="J134" t="s">
        <v>413</v>
      </c>
      <c r="K134" t="s">
        <v>414</v>
      </c>
      <c r="L134">
        <v>1346</v>
      </c>
      <c r="N134">
        <v>1009</v>
      </c>
      <c r="O134" t="s">
        <v>415</v>
      </c>
      <c r="P134" t="s">
        <v>415</v>
      </c>
      <c r="Q134">
        <v>1</v>
      </c>
      <c r="W134">
        <v>0</v>
      </c>
      <c r="X134">
        <v>1831350124</v>
      </c>
      <c r="Y134">
        <v>0</v>
      </c>
      <c r="AA134">
        <v>124.58</v>
      </c>
      <c r="AB134">
        <v>0</v>
      </c>
      <c r="AC134">
        <v>0</v>
      </c>
      <c r="AD134">
        <v>0</v>
      </c>
      <c r="AE134">
        <v>29.04</v>
      </c>
      <c r="AF134">
        <v>0</v>
      </c>
      <c r="AG134">
        <v>0</v>
      </c>
      <c r="AH134">
        <v>0</v>
      </c>
      <c r="AI134">
        <v>4.29</v>
      </c>
      <c r="AJ134">
        <v>1</v>
      </c>
      <c r="AK134">
        <v>1</v>
      </c>
      <c r="AL134">
        <v>1</v>
      </c>
      <c r="AN134">
        <v>0</v>
      </c>
      <c r="AO134">
        <v>1</v>
      </c>
      <c r="AP134">
        <v>1</v>
      </c>
      <c r="AQ134">
        <v>0</v>
      </c>
      <c r="AR134">
        <v>0</v>
      </c>
      <c r="AS134" t="s">
        <v>3</v>
      </c>
      <c r="AT134">
        <v>0.06</v>
      </c>
      <c r="AU134" t="s">
        <v>27</v>
      </c>
      <c r="AV134">
        <v>0</v>
      </c>
      <c r="AW134">
        <v>2</v>
      </c>
      <c r="AX134">
        <v>43078263</v>
      </c>
      <c r="AY134">
        <v>1</v>
      </c>
      <c r="AZ134">
        <v>0</v>
      </c>
      <c r="BA134">
        <v>134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Y134*Source!I68</f>
        <v>0</v>
      </c>
      <c r="CY134">
        <f t="shared" si="23"/>
        <v>124.58</v>
      </c>
      <c r="CZ134">
        <f t="shared" si="24"/>
        <v>29.04</v>
      </c>
      <c r="DA134">
        <f t="shared" si="25"/>
        <v>4.29</v>
      </c>
      <c r="DB134">
        <f t="shared" si="26"/>
        <v>0</v>
      </c>
      <c r="DC134">
        <f t="shared" si="27"/>
        <v>0</v>
      </c>
    </row>
    <row r="135" spans="1:107">
      <c r="A135">
        <f>ROW(Source!A68)</f>
        <v>68</v>
      </c>
      <c r="B135">
        <v>43077426</v>
      </c>
      <c r="C135">
        <v>43077898</v>
      </c>
      <c r="D135">
        <v>33212637</v>
      </c>
      <c r="E135">
        <v>1</v>
      </c>
      <c r="F135">
        <v>1</v>
      </c>
      <c r="G135">
        <v>1</v>
      </c>
      <c r="H135">
        <v>3</v>
      </c>
      <c r="I135" t="s">
        <v>416</v>
      </c>
      <c r="J135" t="s">
        <v>417</v>
      </c>
      <c r="K135" t="s">
        <v>418</v>
      </c>
      <c r="L135">
        <v>1346</v>
      </c>
      <c r="N135">
        <v>1009</v>
      </c>
      <c r="O135" t="s">
        <v>415</v>
      </c>
      <c r="P135" t="s">
        <v>415</v>
      </c>
      <c r="Q135">
        <v>1</v>
      </c>
      <c r="W135">
        <v>0</v>
      </c>
      <c r="X135">
        <v>-572780356</v>
      </c>
      <c r="Y135">
        <v>0</v>
      </c>
      <c r="AA135">
        <v>242.73</v>
      </c>
      <c r="AB135">
        <v>0</v>
      </c>
      <c r="AC135">
        <v>0</v>
      </c>
      <c r="AD135">
        <v>0</v>
      </c>
      <c r="AE135">
        <v>31</v>
      </c>
      <c r="AF135">
        <v>0</v>
      </c>
      <c r="AG135">
        <v>0</v>
      </c>
      <c r="AH135">
        <v>0</v>
      </c>
      <c r="AI135">
        <v>7.83</v>
      </c>
      <c r="AJ135">
        <v>1</v>
      </c>
      <c r="AK135">
        <v>1</v>
      </c>
      <c r="AL135">
        <v>1</v>
      </c>
      <c r="AN135">
        <v>0</v>
      </c>
      <c r="AO135">
        <v>1</v>
      </c>
      <c r="AP135">
        <v>1</v>
      </c>
      <c r="AQ135">
        <v>0</v>
      </c>
      <c r="AR135">
        <v>0</v>
      </c>
      <c r="AS135" t="s">
        <v>3</v>
      </c>
      <c r="AT135">
        <v>0.16</v>
      </c>
      <c r="AU135" t="s">
        <v>27</v>
      </c>
      <c r="AV135">
        <v>0</v>
      </c>
      <c r="AW135">
        <v>2</v>
      </c>
      <c r="AX135">
        <v>43078264</v>
      </c>
      <c r="AY135">
        <v>1</v>
      </c>
      <c r="AZ135">
        <v>0</v>
      </c>
      <c r="BA135">
        <v>135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Y135*Source!I68</f>
        <v>0</v>
      </c>
      <c r="CY135">
        <f t="shared" si="23"/>
        <v>242.73</v>
      </c>
      <c r="CZ135">
        <f t="shared" si="24"/>
        <v>31</v>
      </c>
      <c r="DA135">
        <f t="shared" si="25"/>
        <v>7.83</v>
      </c>
      <c r="DB135">
        <f t="shared" si="26"/>
        <v>0</v>
      </c>
      <c r="DC135">
        <f t="shared" si="27"/>
        <v>0</v>
      </c>
    </row>
    <row r="136" spans="1:107">
      <c r="A136">
        <f>ROW(Source!A68)</f>
        <v>68</v>
      </c>
      <c r="B136">
        <v>43077426</v>
      </c>
      <c r="C136">
        <v>43077898</v>
      </c>
      <c r="D136">
        <v>33216194</v>
      </c>
      <c r="E136">
        <v>1</v>
      </c>
      <c r="F136">
        <v>1</v>
      </c>
      <c r="G136">
        <v>1</v>
      </c>
      <c r="H136">
        <v>3</v>
      </c>
      <c r="I136" t="s">
        <v>465</v>
      </c>
      <c r="J136" t="s">
        <v>466</v>
      </c>
      <c r="K136" t="s">
        <v>467</v>
      </c>
      <c r="L136">
        <v>1355</v>
      </c>
      <c r="N136">
        <v>1010</v>
      </c>
      <c r="O136" t="s">
        <v>468</v>
      </c>
      <c r="P136" t="s">
        <v>468</v>
      </c>
      <c r="Q136">
        <v>100</v>
      </c>
      <c r="W136">
        <v>0</v>
      </c>
      <c r="X136">
        <v>2122249271</v>
      </c>
      <c r="Y136">
        <v>0</v>
      </c>
      <c r="AA136">
        <v>363.13</v>
      </c>
      <c r="AB136">
        <v>0</v>
      </c>
      <c r="AC136">
        <v>0</v>
      </c>
      <c r="AD136">
        <v>0</v>
      </c>
      <c r="AE136">
        <v>87.29</v>
      </c>
      <c r="AF136">
        <v>0</v>
      </c>
      <c r="AG136">
        <v>0</v>
      </c>
      <c r="AH136">
        <v>0</v>
      </c>
      <c r="AI136">
        <v>4.16</v>
      </c>
      <c r="AJ136">
        <v>1</v>
      </c>
      <c r="AK136">
        <v>1</v>
      </c>
      <c r="AL136">
        <v>1</v>
      </c>
      <c r="AN136">
        <v>0</v>
      </c>
      <c r="AO136">
        <v>1</v>
      </c>
      <c r="AP136">
        <v>1</v>
      </c>
      <c r="AQ136">
        <v>0</v>
      </c>
      <c r="AR136">
        <v>0</v>
      </c>
      <c r="AS136" t="s">
        <v>3</v>
      </c>
      <c r="AT136">
        <v>0.32</v>
      </c>
      <c r="AU136" t="s">
        <v>27</v>
      </c>
      <c r="AV136">
        <v>0</v>
      </c>
      <c r="AW136">
        <v>2</v>
      </c>
      <c r="AX136">
        <v>43078265</v>
      </c>
      <c r="AY136">
        <v>1</v>
      </c>
      <c r="AZ136">
        <v>0</v>
      </c>
      <c r="BA136">
        <v>136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Y136*Source!I68</f>
        <v>0</v>
      </c>
      <c r="CY136">
        <f t="shared" si="23"/>
        <v>363.13</v>
      </c>
      <c r="CZ136">
        <f t="shared" si="24"/>
        <v>87.29</v>
      </c>
      <c r="DA136">
        <f t="shared" si="25"/>
        <v>4.16</v>
      </c>
      <c r="DB136">
        <f t="shared" si="26"/>
        <v>0</v>
      </c>
      <c r="DC136">
        <f t="shared" si="27"/>
        <v>0</v>
      </c>
    </row>
    <row r="137" spans="1:107">
      <c r="A137">
        <f>ROW(Source!A68)</f>
        <v>68</v>
      </c>
      <c r="B137">
        <v>43077426</v>
      </c>
      <c r="C137">
        <v>43077898</v>
      </c>
      <c r="D137">
        <v>33252754</v>
      </c>
      <c r="E137">
        <v>1</v>
      </c>
      <c r="F137">
        <v>1</v>
      </c>
      <c r="G137">
        <v>1</v>
      </c>
      <c r="H137">
        <v>3</v>
      </c>
      <c r="I137" t="s">
        <v>499</v>
      </c>
      <c r="J137" t="s">
        <v>500</v>
      </c>
      <c r="K137" t="s">
        <v>501</v>
      </c>
      <c r="L137">
        <v>1348</v>
      </c>
      <c r="N137">
        <v>1009</v>
      </c>
      <c r="O137" t="s">
        <v>411</v>
      </c>
      <c r="P137" t="s">
        <v>411</v>
      </c>
      <c r="Q137">
        <v>1000</v>
      </c>
      <c r="W137">
        <v>0</v>
      </c>
      <c r="X137">
        <v>-1829182015</v>
      </c>
      <c r="Y137">
        <v>0</v>
      </c>
      <c r="AA137">
        <v>4555.08</v>
      </c>
      <c r="AB137">
        <v>0</v>
      </c>
      <c r="AC137">
        <v>0</v>
      </c>
      <c r="AD137">
        <v>0</v>
      </c>
      <c r="AE137">
        <v>729.98</v>
      </c>
      <c r="AF137">
        <v>0</v>
      </c>
      <c r="AG137">
        <v>0</v>
      </c>
      <c r="AH137">
        <v>0</v>
      </c>
      <c r="AI137">
        <v>6.24</v>
      </c>
      <c r="AJ137">
        <v>1</v>
      </c>
      <c r="AK137">
        <v>1</v>
      </c>
      <c r="AL137">
        <v>1</v>
      </c>
      <c r="AN137">
        <v>0</v>
      </c>
      <c r="AO137">
        <v>1</v>
      </c>
      <c r="AP137">
        <v>1</v>
      </c>
      <c r="AQ137">
        <v>0</v>
      </c>
      <c r="AR137">
        <v>0</v>
      </c>
      <c r="AS137" t="s">
        <v>3</v>
      </c>
      <c r="AT137">
        <v>2.1000000000000001E-2</v>
      </c>
      <c r="AU137" t="s">
        <v>27</v>
      </c>
      <c r="AV137">
        <v>0</v>
      </c>
      <c r="AW137">
        <v>2</v>
      </c>
      <c r="AX137">
        <v>43078266</v>
      </c>
      <c r="AY137">
        <v>1</v>
      </c>
      <c r="AZ137">
        <v>0</v>
      </c>
      <c r="BA137">
        <v>137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Y137*Source!I68</f>
        <v>0</v>
      </c>
      <c r="CY137">
        <f t="shared" si="23"/>
        <v>4555.08</v>
      </c>
      <c r="CZ137">
        <f t="shared" si="24"/>
        <v>729.98</v>
      </c>
      <c r="DA137">
        <f t="shared" si="25"/>
        <v>6.24</v>
      </c>
      <c r="DB137">
        <f t="shared" si="26"/>
        <v>0</v>
      </c>
      <c r="DC137">
        <f t="shared" si="27"/>
        <v>0</v>
      </c>
    </row>
    <row r="138" spans="1:107">
      <c r="A138">
        <f>ROW(Source!A68)</f>
        <v>68</v>
      </c>
      <c r="B138">
        <v>43077426</v>
      </c>
      <c r="C138">
        <v>43077898</v>
      </c>
      <c r="D138">
        <v>33273846</v>
      </c>
      <c r="E138">
        <v>1</v>
      </c>
      <c r="F138">
        <v>1</v>
      </c>
      <c r="G138">
        <v>1</v>
      </c>
      <c r="H138">
        <v>3</v>
      </c>
      <c r="I138" t="s">
        <v>426</v>
      </c>
      <c r="J138" t="s">
        <v>427</v>
      </c>
      <c r="K138" t="s">
        <v>428</v>
      </c>
      <c r="L138">
        <v>1374</v>
      </c>
      <c r="N138">
        <v>1013</v>
      </c>
      <c r="O138" t="s">
        <v>429</v>
      </c>
      <c r="P138" t="s">
        <v>429</v>
      </c>
      <c r="Q138">
        <v>1</v>
      </c>
      <c r="W138">
        <v>0</v>
      </c>
      <c r="X138">
        <v>2131831278</v>
      </c>
      <c r="Y138">
        <v>0</v>
      </c>
      <c r="AA138">
        <v>1</v>
      </c>
      <c r="AB138">
        <v>0</v>
      </c>
      <c r="AC138">
        <v>0</v>
      </c>
      <c r="AD138">
        <v>0</v>
      </c>
      <c r="AE138">
        <v>1</v>
      </c>
      <c r="AF138">
        <v>0</v>
      </c>
      <c r="AG138">
        <v>0</v>
      </c>
      <c r="AH138">
        <v>0</v>
      </c>
      <c r="AI138">
        <v>1</v>
      </c>
      <c r="AJ138">
        <v>1</v>
      </c>
      <c r="AK138">
        <v>1</v>
      </c>
      <c r="AL138">
        <v>1</v>
      </c>
      <c r="AN138">
        <v>0</v>
      </c>
      <c r="AO138">
        <v>1</v>
      </c>
      <c r="AP138">
        <v>1</v>
      </c>
      <c r="AQ138">
        <v>0</v>
      </c>
      <c r="AR138">
        <v>0</v>
      </c>
      <c r="AS138" t="s">
        <v>3</v>
      </c>
      <c r="AT138">
        <v>3.31</v>
      </c>
      <c r="AU138" t="s">
        <v>27</v>
      </c>
      <c r="AV138">
        <v>0</v>
      </c>
      <c r="AW138">
        <v>2</v>
      </c>
      <c r="AX138">
        <v>43078267</v>
      </c>
      <c r="AY138">
        <v>1</v>
      </c>
      <c r="AZ138">
        <v>0</v>
      </c>
      <c r="BA138">
        <v>138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Y138*Source!I68</f>
        <v>0</v>
      </c>
      <c r="CY138">
        <f t="shared" si="23"/>
        <v>1</v>
      </c>
      <c r="CZ138">
        <f t="shared" si="24"/>
        <v>1</v>
      </c>
      <c r="DA138">
        <f t="shared" si="25"/>
        <v>1</v>
      </c>
      <c r="DB138">
        <f t="shared" si="26"/>
        <v>0</v>
      </c>
      <c r="DC138">
        <f t="shared" si="27"/>
        <v>0</v>
      </c>
    </row>
    <row r="139" spans="1:107">
      <c r="A139">
        <f>ROW(Source!A70)</f>
        <v>70</v>
      </c>
      <c r="B139">
        <v>43077426</v>
      </c>
      <c r="C139">
        <v>43077912</v>
      </c>
      <c r="D139">
        <v>23134664</v>
      </c>
      <c r="E139">
        <v>1</v>
      </c>
      <c r="F139">
        <v>1</v>
      </c>
      <c r="G139">
        <v>1</v>
      </c>
      <c r="H139">
        <v>1</v>
      </c>
      <c r="I139" t="s">
        <v>521</v>
      </c>
      <c r="J139" t="s">
        <v>3</v>
      </c>
      <c r="K139" t="s">
        <v>522</v>
      </c>
      <c r="L139">
        <v>1369</v>
      </c>
      <c r="N139">
        <v>1013</v>
      </c>
      <c r="O139" t="s">
        <v>398</v>
      </c>
      <c r="P139" t="s">
        <v>398</v>
      </c>
      <c r="Q139">
        <v>1</v>
      </c>
      <c r="W139">
        <v>0</v>
      </c>
      <c r="X139">
        <v>-1578608621</v>
      </c>
      <c r="Y139">
        <v>18.733499999999996</v>
      </c>
      <c r="AA139">
        <v>0</v>
      </c>
      <c r="AB139">
        <v>0</v>
      </c>
      <c r="AC139">
        <v>0</v>
      </c>
      <c r="AD139">
        <v>8.89</v>
      </c>
      <c r="AE139">
        <v>0</v>
      </c>
      <c r="AF139">
        <v>0</v>
      </c>
      <c r="AG139">
        <v>0</v>
      </c>
      <c r="AH139">
        <v>8.89</v>
      </c>
      <c r="AI139">
        <v>1</v>
      </c>
      <c r="AJ139">
        <v>1</v>
      </c>
      <c r="AK139">
        <v>1</v>
      </c>
      <c r="AL139">
        <v>1</v>
      </c>
      <c r="AN139">
        <v>0</v>
      </c>
      <c r="AO139">
        <v>1</v>
      </c>
      <c r="AP139">
        <v>1</v>
      </c>
      <c r="AQ139">
        <v>0</v>
      </c>
      <c r="AR139">
        <v>0</v>
      </c>
      <c r="AS139" t="s">
        <v>3</v>
      </c>
      <c r="AT139">
        <v>16.29</v>
      </c>
      <c r="AU139" t="s">
        <v>28</v>
      </c>
      <c r="AV139">
        <v>1</v>
      </c>
      <c r="AW139">
        <v>2</v>
      </c>
      <c r="AX139">
        <v>43077921</v>
      </c>
      <c r="AY139">
        <v>1</v>
      </c>
      <c r="AZ139">
        <v>0</v>
      </c>
      <c r="BA139">
        <v>139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X139">
        <f>Y139*Source!I70</f>
        <v>18.733499999999996</v>
      </c>
      <c r="CY139">
        <f>AD139</f>
        <v>8.89</v>
      </c>
      <c r="CZ139">
        <f>AH139</f>
        <v>8.89</v>
      </c>
      <c r="DA139">
        <f>AL139</f>
        <v>1</v>
      </c>
      <c r="DB139">
        <f>ROUND((ROUND(AT139*CZ139,2)*1.15),2)</f>
        <v>166.54</v>
      </c>
      <c r="DC139">
        <f>ROUND((ROUND(AT139*AG139,2)*1.15),2)</f>
        <v>0</v>
      </c>
    </row>
    <row r="140" spans="1:107">
      <c r="A140">
        <f>ROW(Source!A70)</f>
        <v>70</v>
      </c>
      <c r="B140">
        <v>43077426</v>
      </c>
      <c r="C140">
        <v>43077912</v>
      </c>
      <c r="D140">
        <v>121548</v>
      </c>
      <c r="E140">
        <v>1</v>
      </c>
      <c r="F140">
        <v>1</v>
      </c>
      <c r="G140">
        <v>1</v>
      </c>
      <c r="H140">
        <v>1</v>
      </c>
      <c r="I140" t="s">
        <v>40</v>
      </c>
      <c r="J140" t="s">
        <v>3</v>
      </c>
      <c r="K140" t="s">
        <v>399</v>
      </c>
      <c r="L140">
        <v>608254</v>
      </c>
      <c r="N140">
        <v>1013</v>
      </c>
      <c r="O140" t="s">
        <v>400</v>
      </c>
      <c r="P140" t="s">
        <v>400</v>
      </c>
      <c r="Q140">
        <v>1</v>
      </c>
      <c r="W140">
        <v>0</v>
      </c>
      <c r="X140">
        <v>-185737400</v>
      </c>
      <c r="Y140">
        <v>1.15E-2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1</v>
      </c>
      <c r="AJ140">
        <v>1</v>
      </c>
      <c r="AK140">
        <v>1</v>
      </c>
      <c r="AL140">
        <v>1</v>
      </c>
      <c r="AN140">
        <v>0</v>
      </c>
      <c r="AO140">
        <v>1</v>
      </c>
      <c r="AP140">
        <v>1</v>
      </c>
      <c r="AQ140">
        <v>0</v>
      </c>
      <c r="AR140">
        <v>0</v>
      </c>
      <c r="AS140" t="s">
        <v>3</v>
      </c>
      <c r="AT140">
        <v>0.01</v>
      </c>
      <c r="AU140" t="s">
        <v>28</v>
      </c>
      <c r="AV140">
        <v>2</v>
      </c>
      <c r="AW140">
        <v>2</v>
      </c>
      <c r="AX140">
        <v>43077922</v>
      </c>
      <c r="AY140">
        <v>1</v>
      </c>
      <c r="AZ140">
        <v>0</v>
      </c>
      <c r="BA140">
        <v>140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X140">
        <f>Y140*Source!I70</f>
        <v>1.15E-2</v>
      </c>
      <c r="CY140">
        <f>AD140</f>
        <v>0</v>
      </c>
      <c r="CZ140">
        <f>AH140</f>
        <v>0</v>
      </c>
      <c r="DA140">
        <f>AL140</f>
        <v>1</v>
      </c>
      <c r="DB140">
        <f>ROUND((ROUND(AT140*CZ140,2)*1.15),2)</f>
        <v>0</v>
      </c>
      <c r="DC140">
        <f>ROUND((ROUND(AT140*AG140,2)*1.15),2)</f>
        <v>0</v>
      </c>
    </row>
    <row r="141" spans="1:107">
      <c r="A141">
        <f>ROW(Source!A70)</f>
        <v>70</v>
      </c>
      <c r="B141">
        <v>43077426</v>
      </c>
      <c r="C141">
        <v>43077912</v>
      </c>
      <c r="D141">
        <v>33274499</v>
      </c>
      <c r="E141">
        <v>1</v>
      </c>
      <c r="F141">
        <v>1</v>
      </c>
      <c r="G141">
        <v>1</v>
      </c>
      <c r="H141">
        <v>2</v>
      </c>
      <c r="I141" t="s">
        <v>523</v>
      </c>
      <c r="J141" t="s">
        <v>524</v>
      </c>
      <c r="K141" t="s">
        <v>525</v>
      </c>
      <c r="L141">
        <v>1368</v>
      </c>
      <c r="N141">
        <v>1011</v>
      </c>
      <c r="O141" t="s">
        <v>404</v>
      </c>
      <c r="P141" t="s">
        <v>404</v>
      </c>
      <c r="Q141">
        <v>1</v>
      </c>
      <c r="W141">
        <v>0</v>
      </c>
      <c r="X141">
        <v>1753337916</v>
      </c>
      <c r="Y141">
        <v>1.15E-2</v>
      </c>
      <c r="AA141">
        <v>0</v>
      </c>
      <c r="AB141">
        <v>430.01</v>
      </c>
      <c r="AC141">
        <v>345.94</v>
      </c>
      <c r="AD141">
        <v>0</v>
      </c>
      <c r="AE141">
        <v>0</v>
      </c>
      <c r="AF141">
        <v>32.090000000000003</v>
      </c>
      <c r="AG141">
        <v>12.1</v>
      </c>
      <c r="AH141">
        <v>0</v>
      </c>
      <c r="AI141">
        <v>1</v>
      </c>
      <c r="AJ141">
        <v>13.4</v>
      </c>
      <c r="AK141">
        <v>28.59</v>
      </c>
      <c r="AL141">
        <v>1</v>
      </c>
      <c r="AN141">
        <v>0</v>
      </c>
      <c r="AO141">
        <v>1</v>
      </c>
      <c r="AP141">
        <v>1</v>
      </c>
      <c r="AQ141">
        <v>0</v>
      </c>
      <c r="AR141">
        <v>0</v>
      </c>
      <c r="AS141" t="s">
        <v>3</v>
      </c>
      <c r="AT141">
        <v>0.01</v>
      </c>
      <c r="AU141" t="s">
        <v>28</v>
      </c>
      <c r="AV141">
        <v>0</v>
      </c>
      <c r="AW141">
        <v>2</v>
      </c>
      <c r="AX141">
        <v>43077923</v>
      </c>
      <c r="AY141">
        <v>1</v>
      </c>
      <c r="AZ141">
        <v>0</v>
      </c>
      <c r="BA141">
        <v>141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X141">
        <f>Y141*Source!I70</f>
        <v>1.15E-2</v>
      </c>
      <c r="CY141">
        <f>AB141</f>
        <v>430.01</v>
      </c>
      <c r="CZ141">
        <f>AF141</f>
        <v>32.090000000000003</v>
      </c>
      <c r="DA141">
        <f>AJ141</f>
        <v>13.4</v>
      </c>
      <c r="DB141">
        <f>ROUND((ROUND(AT141*CZ141,2)*1.15),2)</f>
        <v>0.37</v>
      </c>
      <c r="DC141">
        <f>ROUND((ROUND(AT141*AG141,2)*1.15),2)</f>
        <v>0.14000000000000001</v>
      </c>
    </row>
    <row r="142" spans="1:107">
      <c r="A142">
        <f>ROW(Source!A70)</f>
        <v>70</v>
      </c>
      <c r="B142">
        <v>43077426</v>
      </c>
      <c r="C142">
        <v>43077912</v>
      </c>
      <c r="D142">
        <v>33275171</v>
      </c>
      <c r="E142">
        <v>1</v>
      </c>
      <c r="F142">
        <v>1</v>
      </c>
      <c r="G142">
        <v>1</v>
      </c>
      <c r="H142">
        <v>2</v>
      </c>
      <c r="I142" t="s">
        <v>506</v>
      </c>
      <c r="J142" t="s">
        <v>507</v>
      </c>
      <c r="K142" t="s">
        <v>508</v>
      </c>
      <c r="L142">
        <v>1368</v>
      </c>
      <c r="N142">
        <v>1011</v>
      </c>
      <c r="O142" t="s">
        <v>404</v>
      </c>
      <c r="P142" t="s">
        <v>404</v>
      </c>
      <c r="Q142">
        <v>1</v>
      </c>
      <c r="W142">
        <v>0</v>
      </c>
      <c r="X142">
        <v>325281995</v>
      </c>
      <c r="Y142">
        <v>6.9919999999999991</v>
      </c>
      <c r="AA142">
        <v>0</v>
      </c>
      <c r="AB142">
        <v>21.25</v>
      </c>
      <c r="AC142">
        <v>0</v>
      </c>
      <c r="AD142">
        <v>0</v>
      </c>
      <c r="AE142">
        <v>0</v>
      </c>
      <c r="AF142">
        <v>1.98</v>
      </c>
      <c r="AG142">
        <v>0</v>
      </c>
      <c r="AH142">
        <v>0</v>
      </c>
      <c r="AI142">
        <v>1</v>
      </c>
      <c r="AJ142">
        <v>10.73</v>
      </c>
      <c r="AK142">
        <v>28.59</v>
      </c>
      <c r="AL142">
        <v>1</v>
      </c>
      <c r="AN142">
        <v>0</v>
      </c>
      <c r="AO142">
        <v>1</v>
      </c>
      <c r="AP142">
        <v>1</v>
      </c>
      <c r="AQ142">
        <v>0</v>
      </c>
      <c r="AR142">
        <v>0</v>
      </c>
      <c r="AS142" t="s">
        <v>3</v>
      </c>
      <c r="AT142">
        <v>6.08</v>
      </c>
      <c r="AU142" t="s">
        <v>28</v>
      </c>
      <c r="AV142">
        <v>0</v>
      </c>
      <c r="AW142">
        <v>2</v>
      </c>
      <c r="AX142">
        <v>43077924</v>
      </c>
      <c r="AY142">
        <v>1</v>
      </c>
      <c r="AZ142">
        <v>0</v>
      </c>
      <c r="BA142">
        <v>142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X142">
        <f>Y142*Source!I70</f>
        <v>6.9919999999999991</v>
      </c>
      <c r="CY142">
        <f>AB142</f>
        <v>21.25</v>
      </c>
      <c r="CZ142">
        <f>AF142</f>
        <v>1.98</v>
      </c>
      <c r="DA142">
        <f>AJ142</f>
        <v>10.73</v>
      </c>
      <c r="DB142">
        <f>ROUND((ROUND(AT142*CZ142,2)*1.15),2)</f>
        <v>13.85</v>
      </c>
      <c r="DC142">
        <f>ROUND((ROUND(AT142*AG142,2)*1.15),2)</f>
        <v>0</v>
      </c>
    </row>
    <row r="143" spans="1:107">
      <c r="A143">
        <f>ROW(Source!A70)</f>
        <v>70</v>
      </c>
      <c r="B143">
        <v>43077426</v>
      </c>
      <c r="C143">
        <v>43077912</v>
      </c>
      <c r="D143">
        <v>33275961</v>
      </c>
      <c r="E143">
        <v>1</v>
      </c>
      <c r="F143">
        <v>1</v>
      </c>
      <c r="G143">
        <v>1</v>
      </c>
      <c r="H143">
        <v>2</v>
      </c>
      <c r="I143" t="s">
        <v>462</v>
      </c>
      <c r="J143" t="s">
        <v>463</v>
      </c>
      <c r="K143" t="s">
        <v>464</v>
      </c>
      <c r="L143">
        <v>1368</v>
      </c>
      <c r="N143">
        <v>1011</v>
      </c>
      <c r="O143" t="s">
        <v>404</v>
      </c>
      <c r="P143" t="s">
        <v>404</v>
      </c>
      <c r="Q143">
        <v>1</v>
      </c>
      <c r="W143">
        <v>0</v>
      </c>
      <c r="X143">
        <v>1067600123</v>
      </c>
      <c r="Y143">
        <v>6.9919999999999991</v>
      </c>
      <c r="AA143">
        <v>0</v>
      </c>
      <c r="AB143">
        <v>13.67</v>
      </c>
      <c r="AC143">
        <v>0</v>
      </c>
      <c r="AD143">
        <v>0</v>
      </c>
      <c r="AE143">
        <v>0</v>
      </c>
      <c r="AF143">
        <v>2.27</v>
      </c>
      <c r="AG143">
        <v>0</v>
      </c>
      <c r="AH143">
        <v>0</v>
      </c>
      <c r="AI143">
        <v>1</v>
      </c>
      <c r="AJ143">
        <v>6.02</v>
      </c>
      <c r="AK143">
        <v>28.59</v>
      </c>
      <c r="AL143">
        <v>1</v>
      </c>
      <c r="AN143">
        <v>0</v>
      </c>
      <c r="AO143">
        <v>1</v>
      </c>
      <c r="AP143">
        <v>1</v>
      </c>
      <c r="AQ143">
        <v>0</v>
      </c>
      <c r="AR143">
        <v>0</v>
      </c>
      <c r="AS143" t="s">
        <v>3</v>
      </c>
      <c r="AT143">
        <v>6.08</v>
      </c>
      <c r="AU143" t="s">
        <v>28</v>
      </c>
      <c r="AV143">
        <v>0</v>
      </c>
      <c r="AW143">
        <v>2</v>
      </c>
      <c r="AX143">
        <v>43077925</v>
      </c>
      <c r="AY143">
        <v>1</v>
      </c>
      <c r="AZ143">
        <v>0</v>
      </c>
      <c r="BA143">
        <v>143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CX143">
        <f>Y143*Source!I70</f>
        <v>6.9919999999999991</v>
      </c>
      <c r="CY143">
        <f>AB143</f>
        <v>13.67</v>
      </c>
      <c r="CZ143">
        <f>AF143</f>
        <v>2.27</v>
      </c>
      <c r="DA143">
        <f>AJ143</f>
        <v>6.02</v>
      </c>
      <c r="DB143">
        <f>ROUND((ROUND(AT143*CZ143,2)*1.15),2)</f>
        <v>15.87</v>
      </c>
      <c r="DC143">
        <f>ROUND((ROUND(AT143*AG143,2)*1.15),2)</f>
        <v>0</v>
      </c>
    </row>
    <row r="144" spans="1:107">
      <c r="A144">
        <f>ROW(Source!A70)</f>
        <v>70</v>
      </c>
      <c r="B144">
        <v>43077426</v>
      </c>
      <c r="C144">
        <v>43077912</v>
      </c>
      <c r="D144">
        <v>33216404</v>
      </c>
      <c r="E144">
        <v>1</v>
      </c>
      <c r="F144">
        <v>1</v>
      </c>
      <c r="G144">
        <v>1</v>
      </c>
      <c r="H144">
        <v>3</v>
      </c>
      <c r="I144" t="s">
        <v>526</v>
      </c>
      <c r="J144" t="s">
        <v>527</v>
      </c>
      <c r="K144" t="s">
        <v>528</v>
      </c>
      <c r="L144">
        <v>1348</v>
      </c>
      <c r="N144">
        <v>1009</v>
      </c>
      <c r="O144" t="s">
        <v>411</v>
      </c>
      <c r="P144" t="s">
        <v>411</v>
      </c>
      <c r="Q144">
        <v>1000</v>
      </c>
      <c r="W144">
        <v>0</v>
      </c>
      <c r="X144">
        <v>-835935626</v>
      </c>
      <c r="Y144">
        <v>0</v>
      </c>
      <c r="AA144">
        <v>125045.8</v>
      </c>
      <c r="AB144">
        <v>0</v>
      </c>
      <c r="AC144">
        <v>0</v>
      </c>
      <c r="AD144">
        <v>0</v>
      </c>
      <c r="AE144">
        <v>12430</v>
      </c>
      <c r="AF144">
        <v>0</v>
      </c>
      <c r="AG144">
        <v>0</v>
      </c>
      <c r="AH144">
        <v>0</v>
      </c>
      <c r="AI144">
        <v>10.06</v>
      </c>
      <c r="AJ144">
        <v>1</v>
      </c>
      <c r="AK144">
        <v>1</v>
      </c>
      <c r="AL144">
        <v>1</v>
      </c>
      <c r="AN144">
        <v>0</v>
      </c>
      <c r="AO144">
        <v>1</v>
      </c>
      <c r="AP144">
        <v>1</v>
      </c>
      <c r="AQ144">
        <v>0</v>
      </c>
      <c r="AR144">
        <v>0</v>
      </c>
      <c r="AS144" t="s">
        <v>3</v>
      </c>
      <c r="AT144">
        <v>1E-3</v>
      </c>
      <c r="AU144" t="s">
        <v>27</v>
      </c>
      <c r="AV144">
        <v>0</v>
      </c>
      <c r="AW144">
        <v>2</v>
      </c>
      <c r="AX144">
        <v>43077926</v>
      </c>
      <c r="AY144">
        <v>1</v>
      </c>
      <c r="AZ144">
        <v>0</v>
      </c>
      <c r="BA144">
        <v>144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CX144">
        <f>Y144*Source!I70</f>
        <v>0</v>
      </c>
      <c r="CY144">
        <f>AA144</f>
        <v>125045.8</v>
      </c>
      <c r="CZ144">
        <f>AE144</f>
        <v>12430</v>
      </c>
      <c r="DA144">
        <f>AI144</f>
        <v>10.06</v>
      </c>
      <c r="DB144">
        <f>ROUND((ROUND(AT144*CZ144,2)*0),2)</f>
        <v>0</v>
      </c>
      <c r="DC144">
        <f>ROUND((ROUND(AT144*AG144,2)*0),2)</f>
        <v>0</v>
      </c>
    </row>
    <row r="145" spans="1:107">
      <c r="A145">
        <f>ROW(Source!A70)</f>
        <v>70</v>
      </c>
      <c r="B145">
        <v>43077426</v>
      </c>
      <c r="C145">
        <v>43077912</v>
      </c>
      <c r="D145">
        <v>33216196</v>
      </c>
      <c r="E145">
        <v>1</v>
      </c>
      <c r="F145">
        <v>1</v>
      </c>
      <c r="G145">
        <v>1</v>
      </c>
      <c r="H145">
        <v>3</v>
      </c>
      <c r="I145" t="s">
        <v>529</v>
      </c>
      <c r="J145" t="s">
        <v>530</v>
      </c>
      <c r="K145" t="s">
        <v>531</v>
      </c>
      <c r="L145">
        <v>1358</v>
      </c>
      <c r="N145">
        <v>1010</v>
      </c>
      <c r="O145" t="s">
        <v>493</v>
      </c>
      <c r="P145" t="s">
        <v>493</v>
      </c>
      <c r="Q145">
        <v>10</v>
      </c>
      <c r="W145">
        <v>0</v>
      </c>
      <c r="X145">
        <v>-1114064279</v>
      </c>
      <c r="Y145">
        <v>0</v>
      </c>
      <c r="AA145">
        <v>7.49</v>
      </c>
      <c r="AB145">
        <v>0</v>
      </c>
      <c r="AC145">
        <v>0</v>
      </c>
      <c r="AD145">
        <v>0</v>
      </c>
      <c r="AE145">
        <v>1.8</v>
      </c>
      <c r="AF145">
        <v>0</v>
      </c>
      <c r="AG145">
        <v>0</v>
      </c>
      <c r="AH145">
        <v>0</v>
      </c>
      <c r="AI145">
        <v>4.16</v>
      </c>
      <c r="AJ145">
        <v>1</v>
      </c>
      <c r="AK145">
        <v>1</v>
      </c>
      <c r="AL145">
        <v>1</v>
      </c>
      <c r="AN145">
        <v>0</v>
      </c>
      <c r="AO145">
        <v>1</v>
      </c>
      <c r="AP145">
        <v>1</v>
      </c>
      <c r="AQ145">
        <v>0</v>
      </c>
      <c r="AR145">
        <v>0</v>
      </c>
      <c r="AS145" t="s">
        <v>3</v>
      </c>
      <c r="AT145">
        <v>20</v>
      </c>
      <c r="AU145" t="s">
        <v>27</v>
      </c>
      <c r="AV145">
        <v>0</v>
      </c>
      <c r="AW145">
        <v>2</v>
      </c>
      <c r="AX145">
        <v>43077927</v>
      </c>
      <c r="AY145">
        <v>1</v>
      </c>
      <c r="AZ145">
        <v>0</v>
      </c>
      <c r="BA145">
        <v>145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CX145">
        <f>Y145*Source!I70</f>
        <v>0</v>
      </c>
      <c r="CY145">
        <f>AA145</f>
        <v>7.49</v>
      </c>
      <c r="CZ145">
        <f>AE145</f>
        <v>1.8</v>
      </c>
      <c r="DA145">
        <f>AI145</f>
        <v>4.16</v>
      </c>
      <c r="DB145">
        <f>ROUND((ROUND(AT145*CZ145,2)*0),2)</f>
        <v>0</v>
      </c>
      <c r="DC145">
        <f>ROUND((ROUND(AT145*AG145,2)*0),2)</f>
        <v>0</v>
      </c>
    </row>
    <row r="146" spans="1:107">
      <c r="A146">
        <f>ROW(Source!A70)</f>
        <v>70</v>
      </c>
      <c r="B146">
        <v>43077426</v>
      </c>
      <c r="C146">
        <v>43077912</v>
      </c>
      <c r="D146">
        <v>33273846</v>
      </c>
      <c r="E146">
        <v>1</v>
      </c>
      <c r="F146">
        <v>1</v>
      </c>
      <c r="G146">
        <v>1</v>
      </c>
      <c r="H146">
        <v>3</v>
      </c>
      <c r="I146" t="s">
        <v>426</v>
      </c>
      <c r="J146" t="s">
        <v>427</v>
      </c>
      <c r="K146" t="s">
        <v>428</v>
      </c>
      <c r="L146">
        <v>1374</v>
      </c>
      <c r="N146">
        <v>1013</v>
      </c>
      <c r="O146" t="s">
        <v>429</v>
      </c>
      <c r="P146" t="s">
        <v>429</v>
      </c>
      <c r="Q146">
        <v>1</v>
      </c>
      <c r="W146">
        <v>0</v>
      </c>
      <c r="X146">
        <v>2131831278</v>
      </c>
      <c r="Y146">
        <v>0</v>
      </c>
      <c r="AA146">
        <v>1</v>
      </c>
      <c r="AB146">
        <v>0</v>
      </c>
      <c r="AC146">
        <v>0</v>
      </c>
      <c r="AD146">
        <v>0</v>
      </c>
      <c r="AE146">
        <v>1</v>
      </c>
      <c r="AF146">
        <v>0</v>
      </c>
      <c r="AG146">
        <v>0</v>
      </c>
      <c r="AH146">
        <v>0</v>
      </c>
      <c r="AI146">
        <v>1</v>
      </c>
      <c r="AJ146">
        <v>1</v>
      </c>
      <c r="AK146">
        <v>1</v>
      </c>
      <c r="AL146">
        <v>1</v>
      </c>
      <c r="AN146">
        <v>0</v>
      </c>
      <c r="AO146">
        <v>1</v>
      </c>
      <c r="AP146">
        <v>1</v>
      </c>
      <c r="AQ146">
        <v>0</v>
      </c>
      <c r="AR146">
        <v>0</v>
      </c>
      <c r="AS146" t="s">
        <v>3</v>
      </c>
      <c r="AT146">
        <v>2.9</v>
      </c>
      <c r="AU146" t="s">
        <v>27</v>
      </c>
      <c r="AV146">
        <v>0</v>
      </c>
      <c r="AW146">
        <v>2</v>
      </c>
      <c r="AX146">
        <v>43077928</v>
      </c>
      <c r="AY146">
        <v>1</v>
      </c>
      <c r="AZ146">
        <v>0</v>
      </c>
      <c r="BA146">
        <v>146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CX146">
        <f>Y146*Source!I70</f>
        <v>0</v>
      </c>
      <c r="CY146">
        <f>AA146</f>
        <v>1</v>
      </c>
      <c r="CZ146">
        <f>AE146</f>
        <v>1</v>
      </c>
      <c r="DA146">
        <f>AI146</f>
        <v>1</v>
      </c>
      <c r="DB146">
        <f>ROUND((ROUND(AT146*CZ146,2)*0),2)</f>
        <v>0</v>
      </c>
      <c r="DC146">
        <f>ROUND((ROUND(AT146*AG146,2)*0),2)</f>
        <v>0</v>
      </c>
    </row>
    <row r="147" spans="1:107">
      <c r="A147">
        <f>ROW(Source!A76)</f>
        <v>76</v>
      </c>
      <c r="B147">
        <v>43077426</v>
      </c>
      <c r="C147">
        <v>43077934</v>
      </c>
      <c r="D147">
        <v>23356950</v>
      </c>
      <c r="E147">
        <v>1</v>
      </c>
      <c r="F147">
        <v>1</v>
      </c>
      <c r="G147">
        <v>1</v>
      </c>
      <c r="H147">
        <v>1</v>
      </c>
      <c r="I147" t="s">
        <v>480</v>
      </c>
      <c r="J147" t="s">
        <v>3</v>
      </c>
      <c r="K147" t="s">
        <v>481</v>
      </c>
      <c r="L147">
        <v>1369</v>
      </c>
      <c r="N147">
        <v>1013</v>
      </c>
      <c r="O147" t="s">
        <v>398</v>
      </c>
      <c r="P147" t="s">
        <v>398</v>
      </c>
      <c r="Q147">
        <v>1</v>
      </c>
      <c r="W147">
        <v>0</v>
      </c>
      <c r="X147">
        <v>695564803</v>
      </c>
      <c r="Y147">
        <v>1.1499999999999999</v>
      </c>
      <c r="AA147">
        <v>0</v>
      </c>
      <c r="AB147">
        <v>0</v>
      </c>
      <c r="AC147">
        <v>0</v>
      </c>
      <c r="AD147">
        <v>7.97</v>
      </c>
      <c r="AE147">
        <v>0</v>
      </c>
      <c r="AF147">
        <v>0</v>
      </c>
      <c r="AG147">
        <v>0</v>
      </c>
      <c r="AH147">
        <v>7.97</v>
      </c>
      <c r="AI147">
        <v>1</v>
      </c>
      <c r="AJ147">
        <v>1</v>
      </c>
      <c r="AK147">
        <v>1</v>
      </c>
      <c r="AL147">
        <v>1</v>
      </c>
      <c r="AN147">
        <v>0</v>
      </c>
      <c r="AO147">
        <v>1</v>
      </c>
      <c r="AP147">
        <v>1</v>
      </c>
      <c r="AQ147">
        <v>0</v>
      </c>
      <c r="AR147">
        <v>0</v>
      </c>
      <c r="AS147" t="s">
        <v>3</v>
      </c>
      <c r="AT147">
        <v>1</v>
      </c>
      <c r="AU147" t="s">
        <v>28</v>
      </c>
      <c r="AV147">
        <v>1</v>
      </c>
      <c r="AW147">
        <v>2</v>
      </c>
      <c r="AX147">
        <v>43077942</v>
      </c>
      <c r="AY147">
        <v>1</v>
      </c>
      <c r="AZ147">
        <v>0</v>
      </c>
      <c r="BA147">
        <v>147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CX147">
        <f>Y147*Source!I76</f>
        <v>52.9</v>
      </c>
      <c r="CY147">
        <f>AD147</f>
        <v>7.97</v>
      </c>
      <c r="CZ147">
        <f>AH147</f>
        <v>7.97</v>
      </c>
      <c r="DA147">
        <f>AL147</f>
        <v>1</v>
      </c>
      <c r="DB147">
        <f>ROUND((ROUND(AT147*CZ147,2)*1.15),2)</f>
        <v>9.17</v>
      </c>
      <c r="DC147">
        <f>ROUND((ROUND(AT147*AG147,2)*1.15),2)</f>
        <v>0</v>
      </c>
    </row>
    <row r="148" spans="1:107">
      <c r="A148">
        <f>ROW(Source!A76)</f>
        <v>76</v>
      </c>
      <c r="B148">
        <v>43077426</v>
      </c>
      <c r="C148">
        <v>43077934</v>
      </c>
      <c r="D148">
        <v>33212334</v>
      </c>
      <c r="E148">
        <v>1</v>
      </c>
      <c r="F148">
        <v>1</v>
      </c>
      <c r="G148">
        <v>1</v>
      </c>
      <c r="H148">
        <v>3</v>
      </c>
      <c r="I148" t="s">
        <v>532</v>
      </c>
      <c r="J148" t="s">
        <v>533</v>
      </c>
      <c r="K148" t="s">
        <v>534</v>
      </c>
      <c r="L148">
        <v>1346</v>
      </c>
      <c r="N148">
        <v>1009</v>
      </c>
      <c r="O148" t="s">
        <v>415</v>
      </c>
      <c r="P148" t="s">
        <v>415</v>
      </c>
      <c r="Q148">
        <v>1</v>
      </c>
      <c r="W148">
        <v>0</v>
      </c>
      <c r="X148">
        <v>938698368</v>
      </c>
      <c r="Y148">
        <v>0</v>
      </c>
      <c r="AA148">
        <v>270.82</v>
      </c>
      <c r="AB148">
        <v>0</v>
      </c>
      <c r="AC148">
        <v>0</v>
      </c>
      <c r="AD148">
        <v>0</v>
      </c>
      <c r="AE148">
        <v>36.4</v>
      </c>
      <c r="AF148">
        <v>0</v>
      </c>
      <c r="AG148">
        <v>0</v>
      </c>
      <c r="AH148">
        <v>0</v>
      </c>
      <c r="AI148">
        <v>7.44</v>
      </c>
      <c r="AJ148">
        <v>1</v>
      </c>
      <c r="AK148">
        <v>1</v>
      </c>
      <c r="AL148">
        <v>1</v>
      </c>
      <c r="AN148">
        <v>0</v>
      </c>
      <c r="AO148">
        <v>1</v>
      </c>
      <c r="AP148">
        <v>1</v>
      </c>
      <c r="AQ148">
        <v>0</v>
      </c>
      <c r="AR148">
        <v>0</v>
      </c>
      <c r="AS148" t="s">
        <v>3</v>
      </c>
      <c r="AT148">
        <v>2E-3</v>
      </c>
      <c r="AU148" t="s">
        <v>27</v>
      </c>
      <c r="AV148">
        <v>0</v>
      </c>
      <c r="AW148">
        <v>2</v>
      </c>
      <c r="AX148">
        <v>43077943</v>
      </c>
      <c r="AY148">
        <v>1</v>
      </c>
      <c r="AZ148">
        <v>0</v>
      </c>
      <c r="BA148">
        <v>148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CX148">
        <f>Y148*Source!I76</f>
        <v>0</v>
      </c>
      <c r="CY148">
        <f t="shared" ref="CY148:CY153" si="28">AA148</f>
        <v>270.82</v>
      </c>
      <c r="CZ148">
        <f t="shared" ref="CZ148:CZ153" si="29">AE148</f>
        <v>36.4</v>
      </c>
      <c r="DA148">
        <f t="shared" ref="DA148:DA153" si="30">AI148</f>
        <v>7.44</v>
      </c>
      <c r="DB148">
        <f t="shared" ref="DB148:DB153" si="31">ROUND((ROUND(AT148*CZ148,2)*0),2)</f>
        <v>0</v>
      </c>
      <c r="DC148">
        <f t="shared" ref="DC148:DC153" si="32">ROUND((ROUND(AT148*AG148,2)*0),2)</f>
        <v>0</v>
      </c>
    </row>
    <row r="149" spans="1:107">
      <c r="A149">
        <f>ROW(Source!A76)</f>
        <v>76</v>
      </c>
      <c r="B149">
        <v>43077426</v>
      </c>
      <c r="C149">
        <v>43077934</v>
      </c>
      <c r="D149">
        <v>33209906</v>
      </c>
      <c r="E149">
        <v>1</v>
      </c>
      <c r="F149">
        <v>1</v>
      </c>
      <c r="G149">
        <v>1</v>
      </c>
      <c r="H149">
        <v>3</v>
      </c>
      <c r="I149" t="s">
        <v>535</v>
      </c>
      <c r="J149" t="s">
        <v>536</v>
      </c>
      <c r="K149" t="s">
        <v>537</v>
      </c>
      <c r="L149">
        <v>1346</v>
      </c>
      <c r="N149">
        <v>1009</v>
      </c>
      <c r="O149" t="s">
        <v>415</v>
      </c>
      <c r="P149" t="s">
        <v>415</v>
      </c>
      <c r="Q149">
        <v>1</v>
      </c>
      <c r="W149">
        <v>0</v>
      </c>
      <c r="X149">
        <v>-504778036</v>
      </c>
      <c r="Y149">
        <v>0</v>
      </c>
      <c r="AA149">
        <v>1086.1500000000001</v>
      </c>
      <c r="AB149">
        <v>0</v>
      </c>
      <c r="AC149">
        <v>0</v>
      </c>
      <c r="AD149">
        <v>0</v>
      </c>
      <c r="AE149">
        <v>158.1</v>
      </c>
      <c r="AF149">
        <v>0</v>
      </c>
      <c r="AG149">
        <v>0</v>
      </c>
      <c r="AH149">
        <v>0</v>
      </c>
      <c r="AI149">
        <v>6.87</v>
      </c>
      <c r="AJ149">
        <v>1</v>
      </c>
      <c r="AK149">
        <v>1</v>
      </c>
      <c r="AL149">
        <v>1</v>
      </c>
      <c r="AN149">
        <v>0</v>
      </c>
      <c r="AO149">
        <v>1</v>
      </c>
      <c r="AP149">
        <v>1</v>
      </c>
      <c r="AQ149">
        <v>0</v>
      </c>
      <c r="AR149">
        <v>0</v>
      </c>
      <c r="AS149" t="s">
        <v>3</v>
      </c>
      <c r="AT149">
        <v>2E-3</v>
      </c>
      <c r="AU149" t="s">
        <v>27</v>
      </c>
      <c r="AV149">
        <v>0</v>
      </c>
      <c r="AW149">
        <v>2</v>
      </c>
      <c r="AX149">
        <v>43077944</v>
      </c>
      <c r="AY149">
        <v>1</v>
      </c>
      <c r="AZ149">
        <v>0</v>
      </c>
      <c r="BA149">
        <v>149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CX149">
        <f>Y149*Source!I76</f>
        <v>0</v>
      </c>
      <c r="CY149">
        <f t="shared" si="28"/>
        <v>1086.1500000000001</v>
      </c>
      <c r="CZ149">
        <f t="shared" si="29"/>
        <v>158.1</v>
      </c>
      <c r="DA149">
        <f t="shared" si="30"/>
        <v>6.87</v>
      </c>
      <c r="DB149">
        <f t="shared" si="31"/>
        <v>0</v>
      </c>
      <c r="DC149">
        <f t="shared" si="32"/>
        <v>0</v>
      </c>
    </row>
    <row r="150" spans="1:107">
      <c r="A150">
        <f>ROW(Source!A76)</f>
        <v>76</v>
      </c>
      <c r="B150">
        <v>43077426</v>
      </c>
      <c r="C150">
        <v>43077934</v>
      </c>
      <c r="D150">
        <v>33212629</v>
      </c>
      <c r="E150">
        <v>1</v>
      </c>
      <c r="F150">
        <v>1</v>
      </c>
      <c r="G150">
        <v>1</v>
      </c>
      <c r="H150">
        <v>3</v>
      </c>
      <c r="I150" t="s">
        <v>538</v>
      </c>
      <c r="J150" t="s">
        <v>539</v>
      </c>
      <c r="K150" t="s">
        <v>540</v>
      </c>
      <c r="L150">
        <v>1346</v>
      </c>
      <c r="N150">
        <v>1009</v>
      </c>
      <c r="O150" t="s">
        <v>415</v>
      </c>
      <c r="P150" t="s">
        <v>415</v>
      </c>
      <c r="Q150">
        <v>1</v>
      </c>
      <c r="W150">
        <v>0</v>
      </c>
      <c r="X150">
        <v>-405289866</v>
      </c>
      <c r="Y150">
        <v>0</v>
      </c>
      <c r="AA150">
        <v>728.54</v>
      </c>
      <c r="AB150">
        <v>0</v>
      </c>
      <c r="AC150">
        <v>0</v>
      </c>
      <c r="AD150">
        <v>0</v>
      </c>
      <c r="AE150">
        <v>95.86</v>
      </c>
      <c r="AF150">
        <v>0</v>
      </c>
      <c r="AG150">
        <v>0</v>
      </c>
      <c r="AH150">
        <v>0</v>
      </c>
      <c r="AI150">
        <v>7.6</v>
      </c>
      <c r="AJ150">
        <v>1</v>
      </c>
      <c r="AK150">
        <v>1</v>
      </c>
      <c r="AL150">
        <v>1</v>
      </c>
      <c r="AN150">
        <v>0</v>
      </c>
      <c r="AO150">
        <v>1</v>
      </c>
      <c r="AP150">
        <v>1</v>
      </c>
      <c r="AQ150">
        <v>0</v>
      </c>
      <c r="AR150">
        <v>0</v>
      </c>
      <c r="AS150" t="s">
        <v>3</v>
      </c>
      <c r="AT150">
        <v>1E-3</v>
      </c>
      <c r="AU150" t="s">
        <v>27</v>
      </c>
      <c r="AV150">
        <v>0</v>
      </c>
      <c r="AW150">
        <v>2</v>
      </c>
      <c r="AX150">
        <v>43077945</v>
      </c>
      <c r="AY150">
        <v>1</v>
      </c>
      <c r="AZ150">
        <v>0</v>
      </c>
      <c r="BA150">
        <v>150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CX150">
        <f>Y150*Source!I76</f>
        <v>0</v>
      </c>
      <c r="CY150">
        <f t="shared" si="28"/>
        <v>728.54</v>
      </c>
      <c r="CZ150">
        <f t="shared" si="29"/>
        <v>95.86</v>
      </c>
      <c r="DA150">
        <f t="shared" si="30"/>
        <v>7.6</v>
      </c>
      <c r="DB150">
        <f t="shared" si="31"/>
        <v>0</v>
      </c>
      <c r="DC150">
        <f t="shared" si="32"/>
        <v>0</v>
      </c>
    </row>
    <row r="151" spans="1:107">
      <c r="A151">
        <f>ROW(Source!A76)</f>
        <v>76</v>
      </c>
      <c r="B151">
        <v>43077426</v>
      </c>
      <c r="C151">
        <v>43077934</v>
      </c>
      <c r="D151">
        <v>33253519</v>
      </c>
      <c r="E151">
        <v>1</v>
      </c>
      <c r="F151">
        <v>1</v>
      </c>
      <c r="G151">
        <v>1</v>
      </c>
      <c r="H151">
        <v>3</v>
      </c>
      <c r="I151" t="s">
        <v>541</v>
      </c>
      <c r="J151" t="s">
        <v>542</v>
      </c>
      <c r="K151" t="s">
        <v>543</v>
      </c>
      <c r="L151">
        <v>1383</v>
      </c>
      <c r="N151">
        <v>1013</v>
      </c>
      <c r="O151" t="s">
        <v>544</v>
      </c>
      <c r="P151" t="s">
        <v>544</v>
      </c>
      <c r="Q151">
        <v>1</v>
      </c>
      <c r="W151">
        <v>0</v>
      </c>
      <c r="X151">
        <v>-1664270571</v>
      </c>
      <c r="Y151">
        <v>0</v>
      </c>
      <c r="AA151">
        <v>5.58</v>
      </c>
      <c r="AB151">
        <v>0</v>
      </c>
      <c r="AC151">
        <v>0</v>
      </c>
      <c r="AD151">
        <v>0</v>
      </c>
      <c r="AE151">
        <v>0.33</v>
      </c>
      <c r="AF151">
        <v>0</v>
      </c>
      <c r="AG151">
        <v>0</v>
      </c>
      <c r="AH151">
        <v>0</v>
      </c>
      <c r="AI151">
        <v>16.91</v>
      </c>
      <c r="AJ151">
        <v>1</v>
      </c>
      <c r="AK151">
        <v>1</v>
      </c>
      <c r="AL151">
        <v>1</v>
      </c>
      <c r="AN151">
        <v>0</v>
      </c>
      <c r="AO151">
        <v>1</v>
      </c>
      <c r="AP151">
        <v>1</v>
      </c>
      <c r="AQ151">
        <v>0</v>
      </c>
      <c r="AR151">
        <v>0</v>
      </c>
      <c r="AS151" t="s">
        <v>3</v>
      </c>
      <c r="AT151">
        <v>1.2E-2</v>
      </c>
      <c r="AU151" t="s">
        <v>27</v>
      </c>
      <c r="AV151">
        <v>0</v>
      </c>
      <c r="AW151">
        <v>2</v>
      </c>
      <c r="AX151">
        <v>43077946</v>
      </c>
      <c r="AY151">
        <v>1</v>
      </c>
      <c r="AZ151">
        <v>0</v>
      </c>
      <c r="BA151">
        <v>151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CX151">
        <f>Y151*Source!I76</f>
        <v>0</v>
      </c>
      <c r="CY151">
        <f t="shared" si="28"/>
        <v>5.58</v>
      </c>
      <c r="CZ151">
        <f t="shared" si="29"/>
        <v>0.33</v>
      </c>
      <c r="DA151">
        <f t="shared" si="30"/>
        <v>16.91</v>
      </c>
      <c r="DB151">
        <f t="shared" si="31"/>
        <v>0</v>
      </c>
      <c r="DC151">
        <f t="shared" si="32"/>
        <v>0</v>
      </c>
    </row>
    <row r="152" spans="1:107">
      <c r="A152">
        <f>ROW(Source!A76)</f>
        <v>76</v>
      </c>
      <c r="B152">
        <v>43077426</v>
      </c>
      <c r="C152">
        <v>43077934</v>
      </c>
      <c r="D152">
        <v>33260823</v>
      </c>
      <c r="E152">
        <v>1</v>
      </c>
      <c r="F152">
        <v>1</v>
      </c>
      <c r="G152">
        <v>1</v>
      </c>
      <c r="H152">
        <v>3</v>
      </c>
      <c r="I152" t="s">
        <v>447</v>
      </c>
      <c r="J152" t="s">
        <v>448</v>
      </c>
      <c r="K152" t="s">
        <v>449</v>
      </c>
      <c r="L152">
        <v>1346</v>
      </c>
      <c r="N152">
        <v>1009</v>
      </c>
      <c r="O152" t="s">
        <v>415</v>
      </c>
      <c r="P152" t="s">
        <v>415</v>
      </c>
      <c r="Q152">
        <v>1</v>
      </c>
      <c r="W152">
        <v>0</v>
      </c>
      <c r="X152">
        <v>904967830</v>
      </c>
      <c r="Y152">
        <v>0</v>
      </c>
      <c r="AA152">
        <v>533.02</v>
      </c>
      <c r="AB152">
        <v>0</v>
      </c>
      <c r="AC152">
        <v>0</v>
      </c>
      <c r="AD152">
        <v>0</v>
      </c>
      <c r="AE152">
        <v>71.45</v>
      </c>
      <c r="AF152">
        <v>0</v>
      </c>
      <c r="AG152">
        <v>0</v>
      </c>
      <c r="AH152">
        <v>0</v>
      </c>
      <c r="AI152">
        <v>7.46</v>
      </c>
      <c r="AJ152">
        <v>1</v>
      </c>
      <c r="AK152">
        <v>1</v>
      </c>
      <c r="AL152">
        <v>1</v>
      </c>
      <c r="AN152">
        <v>0</v>
      </c>
      <c r="AO152">
        <v>1</v>
      </c>
      <c r="AP152">
        <v>1</v>
      </c>
      <c r="AQ152">
        <v>0</v>
      </c>
      <c r="AR152">
        <v>0</v>
      </c>
      <c r="AS152" t="s">
        <v>3</v>
      </c>
      <c r="AT152">
        <v>2E-3</v>
      </c>
      <c r="AU152" t="s">
        <v>27</v>
      </c>
      <c r="AV152">
        <v>0</v>
      </c>
      <c r="AW152">
        <v>2</v>
      </c>
      <c r="AX152">
        <v>43077947</v>
      </c>
      <c r="AY152">
        <v>1</v>
      </c>
      <c r="AZ152">
        <v>0</v>
      </c>
      <c r="BA152">
        <v>152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CX152">
        <f>Y152*Source!I76</f>
        <v>0</v>
      </c>
      <c r="CY152">
        <f t="shared" si="28"/>
        <v>533.02</v>
      </c>
      <c r="CZ152">
        <f t="shared" si="29"/>
        <v>71.45</v>
      </c>
      <c r="DA152">
        <f t="shared" si="30"/>
        <v>7.46</v>
      </c>
      <c r="DB152">
        <f t="shared" si="31"/>
        <v>0</v>
      </c>
      <c r="DC152">
        <f t="shared" si="32"/>
        <v>0</v>
      </c>
    </row>
    <row r="153" spans="1:107">
      <c r="A153">
        <f>ROW(Source!A76)</f>
        <v>76</v>
      </c>
      <c r="B153">
        <v>43077426</v>
      </c>
      <c r="C153">
        <v>43077934</v>
      </c>
      <c r="D153">
        <v>33273846</v>
      </c>
      <c r="E153">
        <v>1</v>
      </c>
      <c r="F153">
        <v>1</v>
      </c>
      <c r="G153">
        <v>1</v>
      </c>
      <c r="H153">
        <v>3</v>
      </c>
      <c r="I153" t="s">
        <v>426</v>
      </c>
      <c r="J153" t="s">
        <v>427</v>
      </c>
      <c r="K153" t="s">
        <v>428</v>
      </c>
      <c r="L153">
        <v>1374</v>
      </c>
      <c r="N153">
        <v>1013</v>
      </c>
      <c r="O153" t="s">
        <v>429</v>
      </c>
      <c r="P153" t="s">
        <v>429</v>
      </c>
      <c r="Q153">
        <v>1</v>
      </c>
      <c r="W153">
        <v>0</v>
      </c>
      <c r="X153">
        <v>2131831278</v>
      </c>
      <c r="Y153">
        <v>0</v>
      </c>
      <c r="AA153">
        <v>1</v>
      </c>
      <c r="AB153">
        <v>0</v>
      </c>
      <c r="AC153">
        <v>0</v>
      </c>
      <c r="AD153">
        <v>0</v>
      </c>
      <c r="AE153">
        <v>1</v>
      </c>
      <c r="AF153">
        <v>0</v>
      </c>
      <c r="AG153">
        <v>0</v>
      </c>
      <c r="AH153">
        <v>0</v>
      </c>
      <c r="AI153">
        <v>1</v>
      </c>
      <c r="AJ153">
        <v>1</v>
      </c>
      <c r="AK153">
        <v>1</v>
      </c>
      <c r="AL153">
        <v>1</v>
      </c>
      <c r="AN153">
        <v>0</v>
      </c>
      <c r="AO153">
        <v>1</v>
      </c>
      <c r="AP153">
        <v>1</v>
      </c>
      <c r="AQ153">
        <v>0</v>
      </c>
      <c r="AR153">
        <v>0</v>
      </c>
      <c r="AS153" t="s">
        <v>3</v>
      </c>
      <c r="AT153">
        <v>0.16</v>
      </c>
      <c r="AU153" t="s">
        <v>27</v>
      </c>
      <c r="AV153">
        <v>0</v>
      </c>
      <c r="AW153">
        <v>2</v>
      </c>
      <c r="AX153">
        <v>43077949</v>
      </c>
      <c r="AY153">
        <v>1</v>
      </c>
      <c r="AZ153">
        <v>0</v>
      </c>
      <c r="BA153">
        <v>154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CX153">
        <f>Y153*Source!I76</f>
        <v>0</v>
      </c>
      <c r="CY153">
        <f t="shared" si="28"/>
        <v>1</v>
      </c>
      <c r="CZ153">
        <f t="shared" si="29"/>
        <v>1</v>
      </c>
      <c r="DA153">
        <f t="shared" si="30"/>
        <v>1</v>
      </c>
      <c r="DB153">
        <f t="shared" si="31"/>
        <v>0</v>
      </c>
      <c r="DC153">
        <f t="shared" si="32"/>
        <v>0</v>
      </c>
    </row>
    <row r="154" spans="1:107">
      <c r="A154">
        <f>ROW(Source!A81)</f>
        <v>81</v>
      </c>
      <c r="B154">
        <v>43077426</v>
      </c>
      <c r="C154">
        <v>43077954</v>
      </c>
      <c r="D154">
        <v>23351341</v>
      </c>
      <c r="E154">
        <v>1</v>
      </c>
      <c r="F154">
        <v>1</v>
      </c>
      <c r="G154">
        <v>1</v>
      </c>
      <c r="H154">
        <v>1</v>
      </c>
      <c r="I154" t="s">
        <v>396</v>
      </c>
      <c r="J154" t="s">
        <v>3</v>
      </c>
      <c r="K154" t="s">
        <v>397</v>
      </c>
      <c r="L154">
        <v>1369</v>
      </c>
      <c r="N154">
        <v>1013</v>
      </c>
      <c r="O154" t="s">
        <v>398</v>
      </c>
      <c r="P154" t="s">
        <v>398</v>
      </c>
      <c r="Q154">
        <v>1</v>
      </c>
      <c r="W154">
        <v>0</v>
      </c>
      <c r="X154">
        <v>1903430866</v>
      </c>
      <c r="Y154">
        <v>0.253</v>
      </c>
      <c r="AA154">
        <v>0</v>
      </c>
      <c r="AB154">
        <v>0</v>
      </c>
      <c r="AC154">
        <v>0</v>
      </c>
      <c r="AD154">
        <v>8.7899999999999991</v>
      </c>
      <c r="AE154">
        <v>0</v>
      </c>
      <c r="AF154">
        <v>0</v>
      </c>
      <c r="AG154">
        <v>0</v>
      </c>
      <c r="AH154">
        <v>8.7899999999999991</v>
      </c>
      <c r="AI154">
        <v>1</v>
      </c>
      <c r="AJ154">
        <v>1</v>
      </c>
      <c r="AK154">
        <v>1</v>
      </c>
      <c r="AL154">
        <v>1</v>
      </c>
      <c r="AN154">
        <v>0</v>
      </c>
      <c r="AO154">
        <v>1</v>
      </c>
      <c r="AP154">
        <v>1</v>
      </c>
      <c r="AQ154">
        <v>0</v>
      </c>
      <c r="AR154">
        <v>0</v>
      </c>
      <c r="AS154" t="s">
        <v>3</v>
      </c>
      <c r="AT154">
        <v>0.22</v>
      </c>
      <c r="AU154" t="s">
        <v>28</v>
      </c>
      <c r="AV154">
        <v>1</v>
      </c>
      <c r="AW154">
        <v>2</v>
      </c>
      <c r="AX154">
        <v>43077957</v>
      </c>
      <c r="AY154">
        <v>1</v>
      </c>
      <c r="AZ154">
        <v>0</v>
      </c>
      <c r="BA154">
        <v>155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CX154">
        <f>Y154*Source!I81</f>
        <v>16.698</v>
      </c>
      <c r="CY154">
        <f>AD154</f>
        <v>8.7899999999999991</v>
      </c>
      <c r="CZ154">
        <f>AH154</f>
        <v>8.7899999999999991</v>
      </c>
      <c r="DA154">
        <f>AL154</f>
        <v>1</v>
      </c>
      <c r="DB154">
        <f>ROUND((ROUND(AT154*CZ154,2)*1.15),2)</f>
        <v>2.2200000000000002</v>
      </c>
      <c r="DC154">
        <f>ROUND((ROUND(AT154*AG154,2)*1.15),2)</f>
        <v>0</v>
      </c>
    </row>
    <row r="155" spans="1:107">
      <c r="A155">
        <f>ROW(Source!A81)</f>
        <v>81</v>
      </c>
      <c r="B155">
        <v>43077426</v>
      </c>
      <c r="C155">
        <v>43077954</v>
      </c>
      <c r="D155">
        <v>33273846</v>
      </c>
      <c r="E155">
        <v>1</v>
      </c>
      <c r="F155">
        <v>1</v>
      </c>
      <c r="G155">
        <v>1</v>
      </c>
      <c r="H155">
        <v>3</v>
      </c>
      <c r="I155" t="s">
        <v>426</v>
      </c>
      <c r="J155" t="s">
        <v>427</v>
      </c>
      <c r="K155" t="s">
        <v>428</v>
      </c>
      <c r="L155">
        <v>1374</v>
      </c>
      <c r="N155">
        <v>1013</v>
      </c>
      <c r="O155" t="s">
        <v>429</v>
      </c>
      <c r="P155" t="s">
        <v>429</v>
      </c>
      <c r="Q155">
        <v>1</v>
      </c>
      <c r="W155">
        <v>0</v>
      </c>
      <c r="X155">
        <v>2131831278</v>
      </c>
      <c r="Y155">
        <v>0</v>
      </c>
      <c r="AA155">
        <v>1</v>
      </c>
      <c r="AB155">
        <v>0</v>
      </c>
      <c r="AC155">
        <v>0</v>
      </c>
      <c r="AD155">
        <v>0</v>
      </c>
      <c r="AE155">
        <v>1</v>
      </c>
      <c r="AF155">
        <v>0</v>
      </c>
      <c r="AG155">
        <v>0</v>
      </c>
      <c r="AH155">
        <v>0</v>
      </c>
      <c r="AI155">
        <v>1</v>
      </c>
      <c r="AJ155">
        <v>1</v>
      </c>
      <c r="AK155">
        <v>1</v>
      </c>
      <c r="AL155">
        <v>1</v>
      </c>
      <c r="AN155">
        <v>0</v>
      </c>
      <c r="AO155">
        <v>1</v>
      </c>
      <c r="AP155">
        <v>1</v>
      </c>
      <c r="AQ155">
        <v>0</v>
      </c>
      <c r="AR155">
        <v>0</v>
      </c>
      <c r="AS155" t="s">
        <v>3</v>
      </c>
      <c r="AT155">
        <v>0.04</v>
      </c>
      <c r="AU155" t="s">
        <v>27</v>
      </c>
      <c r="AV155">
        <v>0</v>
      </c>
      <c r="AW155">
        <v>2</v>
      </c>
      <c r="AX155">
        <v>43077958</v>
      </c>
      <c r="AY155">
        <v>1</v>
      </c>
      <c r="AZ155">
        <v>0</v>
      </c>
      <c r="BA155">
        <v>156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CX155">
        <f>Y155*Source!I81</f>
        <v>0</v>
      </c>
      <c r="CY155">
        <f>AA155</f>
        <v>1</v>
      </c>
      <c r="CZ155">
        <f>AE155</f>
        <v>1</v>
      </c>
      <c r="DA155">
        <f>AI155</f>
        <v>1</v>
      </c>
      <c r="DB155">
        <f>ROUND((ROUND(AT155*CZ155,2)*0),2)</f>
        <v>0</v>
      </c>
      <c r="DC155">
        <f>ROUND((ROUND(AT155*AG155,2)*0),2)</f>
        <v>0</v>
      </c>
    </row>
    <row r="156" spans="1:107">
      <c r="A156">
        <f>ROW(Source!A84)</f>
        <v>84</v>
      </c>
      <c r="B156">
        <v>43077426</v>
      </c>
      <c r="C156">
        <v>43077961</v>
      </c>
      <c r="D156">
        <v>23351341</v>
      </c>
      <c r="E156">
        <v>1</v>
      </c>
      <c r="F156">
        <v>1</v>
      </c>
      <c r="G156">
        <v>1</v>
      </c>
      <c r="H156">
        <v>1</v>
      </c>
      <c r="I156" t="s">
        <v>396</v>
      </c>
      <c r="J156" t="s">
        <v>3</v>
      </c>
      <c r="K156" t="s">
        <v>397</v>
      </c>
      <c r="L156">
        <v>1369</v>
      </c>
      <c r="N156">
        <v>1013</v>
      </c>
      <c r="O156" t="s">
        <v>398</v>
      </c>
      <c r="P156" t="s">
        <v>398</v>
      </c>
      <c r="Q156">
        <v>1</v>
      </c>
      <c r="W156">
        <v>0</v>
      </c>
      <c r="X156">
        <v>1903430866</v>
      </c>
      <c r="Y156">
        <v>0.253</v>
      </c>
      <c r="AA156">
        <v>0</v>
      </c>
      <c r="AB156">
        <v>0</v>
      </c>
      <c r="AC156">
        <v>0</v>
      </c>
      <c r="AD156">
        <v>8.7899999999999991</v>
      </c>
      <c r="AE156">
        <v>0</v>
      </c>
      <c r="AF156">
        <v>0</v>
      </c>
      <c r="AG156">
        <v>0</v>
      </c>
      <c r="AH156">
        <v>8.7899999999999991</v>
      </c>
      <c r="AI156">
        <v>1</v>
      </c>
      <c r="AJ156">
        <v>1</v>
      </c>
      <c r="AK156">
        <v>1</v>
      </c>
      <c r="AL156">
        <v>1</v>
      </c>
      <c r="AN156">
        <v>0</v>
      </c>
      <c r="AO156">
        <v>1</v>
      </c>
      <c r="AP156">
        <v>1</v>
      </c>
      <c r="AQ156">
        <v>0</v>
      </c>
      <c r="AR156">
        <v>0</v>
      </c>
      <c r="AS156" t="s">
        <v>3</v>
      </c>
      <c r="AT156">
        <v>0.22</v>
      </c>
      <c r="AU156" t="s">
        <v>28</v>
      </c>
      <c r="AV156">
        <v>1</v>
      </c>
      <c r="AW156">
        <v>2</v>
      </c>
      <c r="AX156">
        <v>43077964</v>
      </c>
      <c r="AY156">
        <v>1</v>
      </c>
      <c r="AZ156">
        <v>0</v>
      </c>
      <c r="BA156">
        <v>157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CX156">
        <f>Y156*Source!I84</f>
        <v>37.950000000000003</v>
      </c>
      <c r="CY156">
        <f>AD156</f>
        <v>8.7899999999999991</v>
      </c>
      <c r="CZ156">
        <f>AH156</f>
        <v>8.7899999999999991</v>
      </c>
      <c r="DA156">
        <f>AL156</f>
        <v>1</v>
      </c>
      <c r="DB156">
        <f>ROUND((ROUND(AT156*CZ156,2)*1.15),2)</f>
        <v>2.2200000000000002</v>
      </c>
      <c r="DC156">
        <f>ROUND((ROUND(AT156*AG156,2)*1.15),2)</f>
        <v>0</v>
      </c>
    </row>
    <row r="157" spans="1:107">
      <c r="A157">
        <f>ROW(Source!A84)</f>
        <v>84</v>
      </c>
      <c r="B157">
        <v>43077426</v>
      </c>
      <c r="C157">
        <v>43077961</v>
      </c>
      <c r="D157">
        <v>33273846</v>
      </c>
      <c r="E157">
        <v>1</v>
      </c>
      <c r="F157">
        <v>1</v>
      </c>
      <c r="G157">
        <v>1</v>
      </c>
      <c r="H157">
        <v>3</v>
      </c>
      <c r="I157" t="s">
        <v>426</v>
      </c>
      <c r="J157" t="s">
        <v>427</v>
      </c>
      <c r="K157" t="s">
        <v>428</v>
      </c>
      <c r="L157">
        <v>1374</v>
      </c>
      <c r="N157">
        <v>1013</v>
      </c>
      <c r="O157" t="s">
        <v>429</v>
      </c>
      <c r="P157" t="s">
        <v>429</v>
      </c>
      <c r="Q157">
        <v>1</v>
      </c>
      <c r="W157">
        <v>0</v>
      </c>
      <c r="X157">
        <v>2131831278</v>
      </c>
      <c r="Y157">
        <v>0</v>
      </c>
      <c r="AA157">
        <v>1</v>
      </c>
      <c r="AB157">
        <v>0</v>
      </c>
      <c r="AC157">
        <v>0</v>
      </c>
      <c r="AD157">
        <v>0</v>
      </c>
      <c r="AE157">
        <v>1</v>
      </c>
      <c r="AF157">
        <v>0</v>
      </c>
      <c r="AG157">
        <v>0</v>
      </c>
      <c r="AH157">
        <v>0</v>
      </c>
      <c r="AI157">
        <v>1</v>
      </c>
      <c r="AJ157">
        <v>1</v>
      </c>
      <c r="AK157">
        <v>1</v>
      </c>
      <c r="AL157">
        <v>1</v>
      </c>
      <c r="AN157">
        <v>0</v>
      </c>
      <c r="AO157">
        <v>1</v>
      </c>
      <c r="AP157">
        <v>1</v>
      </c>
      <c r="AQ157">
        <v>0</v>
      </c>
      <c r="AR157">
        <v>0</v>
      </c>
      <c r="AS157" t="s">
        <v>3</v>
      </c>
      <c r="AT157">
        <v>0.04</v>
      </c>
      <c r="AU157" t="s">
        <v>27</v>
      </c>
      <c r="AV157">
        <v>0</v>
      </c>
      <c r="AW157">
        <v>2</v>
      </c>
      <c r="AX157">
        <v>43077965</v>
      </c>
      <c r="AY157">
        <v>1</v>
      </c>
      <c r="AZ157">
        <v>0</v>
      </c>
      <c r="BA157">
        <v>158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CX157">
        <f>Y157*Source!I84</f>
        <v>0</v>
      </c>
      <c r="CY157">
        <f>AA157</f>
        <v>1</v>
      </c>
      <c r="CZ157">
        <f>AE157</f>
        <v>1</v>
      </c>
      <c r="DA157">
        <f>AI157</f>
        <v>1</v>
      </c>
      <c r="DB157">
        <f>ROUND((ROUND(AT157*CZ157,2)*0),2)</f>
        <v>0</v>
      </c>
      <c r="DC157">
        <f>ROUND((ROUND(AT157*AG157,2)*0),2)</f>
        <v>0</v>
      </c>
    </row>
    <row r="158" spans="1:107">
      <c r="A158">
        <f>ROW(Source!A86)</f>
        <v>86</v>
      </c>
      <c r="B158">
        <v>43077426</v>
      </c>
      <c r="C158">
        <v>43077967</v>
      </c>
      <c r="D158">
        <v>23356950</v>
      </c>
      <c r="E158">
        <v>1</v>
      </c>
      <c r="F158">
        <v>1</v>
      </c>
      <c r="G158">
        <v>1</v>
      </c>
      <c r="H158">
        <v>1</v>
      </c>
      <c r="I158" t="s">
        <v>480</v>
      </c>
      <c r="J158" t="s">
        <v>3</v>
      </c>
      <c r="K158" t="s">
        <v>481</v>
      </c>
      <c r="L158">
        <v>1369</v>
      </c>
      <c r="N158">
        <v>1013</v>
      </c>
      <c r="O158" t="s">
        <v>398</v>
      </c>
      <c r="P158" t="s">
        <v>398</v>
      </c>
      <c r="Q158">
        <v>1</v>
      </c>
      <c r="W158">
        <v>0</v>
      </c>
      <c r="X158">
        <v>695564803</v>
      </c>
      <c r="Y158">
        <v>0.14949999999999999</v>
      </c>
      <c r="AA158">
        <v>0</v>
      </c>
      <c r="AB158">
        <v>0</v>
      </c>
      <c r="AC158">
        <v>0</v>
      </c>
      <c r="AD158">
        <v>7.97</v>
      </c>
      <c r="AE158">
        <v>0</v>
      </c>
      <c r="AF158">
        <v>0</v>
      </c>
      <c r="AG158">
        <v>0</v>
      </c>
      <c r="AH158">
        <v>7.97</v>
      </c>
      <c r="AI158">
        <v>1</v>
      </c>
      <c r="AJ158">
        <v>1</v>
      </c>
      <c r="AK158">
        <v>1</v>
      </c>
      <c r="AL158">
        <v>1</v>
      </c>
      <c r="AN158">
        <v>0</v>
      </c>
      <c r="AO158">
        <v>1</v>
      </c>
      <c r="AP158">
        <v>1</v>
      </c>
      <c r="AQ158">
        <v>0</v>
      </c>
      <c r="AR158">
        <v>0</v>
      </c>
      <c r="AS158" t="s">
        <v>3</v>
      </c>
      <c r="AT158">
        <v>0.13</v>
      </c>
      <c r="AU158" t="s">
        <v>28</v>
      </c>
      <c r="AV158">
        <v>1</v>
      </c>
      <c r="AW158">
        <v>2</v>
      </c>
      <c r="AX158">
        <v>43077970</v>
      </c>
      <c r="AY158">
        <v>1</v>
      </c>
      <c r="AZ158">
        <v>0</v>
      </c>
      <c r="BA158">
        <v>159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CX158">
        <f>Y158*Source!I86</f>
        <v>1.6444999999999999</v>
      </c>
      <c r="CY158">
        <f>AD158</f>
        <v>7.97</v>
      </c>
      <c r="CZ158">
        <f>AH158</f>
        <v>7.97</v>
      </c>
      <c r="DA158">
        <f>AL158</f>
        <v>1</v>
      </c>
      <c r="DB158">
        <f>ROUND((ROUND(AT158*CZ158,2)*1.15),2)</f>
        <v>1.2</v>
      </c>
      <c r="DC158">
        <f>ROUND((ROUND(AT158*AG158,2)*1.15),2)</f>
        <v>0</v>
      </c>
    </row>
    <row r="159" spans="1:107">
      <c r="A159">
        <f>ROW(Source!A86)</f>
        <v>86</v>
      </c>
      <c r="B159">
        <v>43077426</v>
      </c>
      <c r="C159">
        <v>43077967</v>
      </c>
      <c r="D159">
        <v>33273846</v>
      </c>
      <c r="E159">
        <v>1</v>
      </c>
      <c r="F159">
        <v>1</v>
      </c>
      <c r="G159">
        <v>1</v>
      </c>
      <c r="H159">
        <v>3</v>
      </c>
      <c r="I159" t="s">
        <v>426</v>
      </c>
      <c r="J159" t="s">
        <v>427</v>
      </c>
      <c r="K159" t="s">
        <v>428</v>
      </c>
      <c r="L159">
        <v>1374</v>
      </c>
      <c r="N159">
        <v>1013</v>
      </c>
      <c r="O159" t="s">
        <v>429</v>
      </c>
      <c r="P159" t="s">
        <v>429</v>
      </c>
      <c r="Q159">
        <v>1</v>
      </c>
      <c r="W159">
        <v>0</v>
      </c>
      <c r="X159">
        <v>2131831278</v>
      </c>
      <c r="Y159">
        <v>0</v>
      </c>
      <c r="AA159">
        <v>1</v>
      </c>
      <c r="AB159">
        <v>0</v>
      </c>
      <c r="AC159">
        <v>0</v>
      </c>
      <c r="AD159">
        <v>0</v>
      </c>
      <c r="AE159">
        <v>1</v>
      </c>
      <c r="AF159">
        <v>0</v>
      </c>
      <c r="AG159">
        <v>0</v>
      </c>
      <c r="AH159">
        <v>0</v>
      </c>
      <c r="AI159">
        <v>1</v>
      </c>
      <c r="AJ159">
        <v>1</v>
      </c>
      <c r="AK159">
        <v>1</v>
      </c>
      <c r="AL159">
        <v>1</v>
      </c>
      <c r="AN159">
        <v>0</v>
      </c>
      <c r="AO159">
        <v>1</v>
      </c>
      <c r="AP159">
        <v>1</v>
      </c>
      <c r="AQ159">
        <v>0</v>
      </c>
      <c r="AR159">
        <v>0</v>
      </c>
      <c r="AS159" t="s">
        <v>3</v>
      </c>
      <c r="AT159">
        <v>0.02</v>
      </c>
      <c r="AU159" t="s">
        <v>27</v>
      </c>
      <c r="AV159">
        <v>0</v>
      </c>
      <c r="AW159">
        <v>2</v>
      </c>
      <c r="AX159">
        <v>43077971</v>
      </c>
      <c r="AY159">
        <v>1</v>
      </c>
      <c r="AZ159">
        <v>0</v>
      </c>
      <c r="BA159">
        <v>160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CX159">
        <f>Y159*Source!I86</f>
        <v>0</v>
      </c>
      <c r="CY159">
        <f>AA159</f>
        <v>1</v>
      </c>
      <c r="CZ159">
        <f>AE159</f>
        <v>1</v>
      </c>
      <c r="DA159">
        <f>AI159</f>
        <v>1</v>
      </c>
      <c r="DB159">
        <f>ROUND((ROUND(AT159*CZ159,2)*0),2)</f>
        <v>0</v>
      </c>
      <c r="DC159">
        <f>ROUND((ROUND(AT159*AG159,2)*0),2)</f>
        <v>0</v>
      </c>
    </row>
    <row r="160" spans="1:107">
      <c r="A160">
        <f>ROW(Source!A88)</f>
        <v>88</v>
      </c>
      <c r="B160">
        <v>43077426</v>
      </c>
      <c r="C160">
        <v>43077973</v>
      </c>
      <c r="D160">
        <v>23351444</v>
      </c>
      <c r="E160">
        <v>1</v>
      </c>
      <c r="F160">
        <v>1</v>
      </c>
      <c r="G160">
        <v>1</v>
      </c>
      <c r="H160">
        <v>1</v>
      </c>
      <c r="I160" t="s">
        <v>545</v>
      </c>
      <c r="J160" t="s">
        <v>3</v>
      </c>
      <c r="K160" t="s">
        <v>546</v>
      </c>
      <c r="L160">
        <v>1369</v>
      </c>
      <c r="N160">
        <v>1013</v>
      </c>
      <c r="O160" t="s">
        <v>398</v>
      </c>
      <c r="P160" t="s">
        <v>398</v>
      </c>
      <c r="Q160">
        <v>1</v>
      </c>
      <c r="W160">
        <v>0</v>
      </c>
      <c r="X160">
        <v>-966608030</v>
      </c>
      <c r="Y160">
        <v>0.57499999999999996</v>
      </c>
      <c r="AA160">
        <v>0</v>
      </c>
      <c r="AB160">
        <v>0</v>
      </c>
      <c r="AC160">
        <v>0</v>
      </c>
      <c r="AD160">
        <v>9.1300000000000008</v>
      </c>
      <c r="AE160">
        <v>0</v>
      </c>
      <c r="AF160">
        <v>0</v>
      </c>
      <c r="AG160">
        <v>0</v>
      </c>
      <c r="AH160">
        <v>9.1300000000000008</v>
      </c>
      <c r="AI160">
        <v>1</v>
      </c>
      <c r="AJ160">
        <v>1</v>
      </c>
      <c r="AK160">
        <v>1</v>
      </c>
      <c r="AL160">
        <v>1</v>
      </c>
      <c r="AN160">
        <v>0</v>
      </c>
      <c r="AO160">
        <v>1</v>
      </c>
      <c r="AP160">
        <v>1</v>
      </c>
      <c r="AQ160">
        <v>0</v>
      </c>
      <c r="AR160">
        <v>0</v>
      </c>
      <c r="AS160" t="s">
        <v>3</v>
      </c>
      <c r="AT160">
        <v>0.5</v>
      </c>
      <c r="AU160" t="s">
        <v>28</v>
      </c>
      <c r="AV160">
        <v>1</v>
      </c>
      <c r="AW160">
        <v>2</v>
      </c>
      <c r="AX160">
        <v>43077979</v>
      </c>
      <c r="AY160">
        <v>1</v>
      </c>
      <c r="AZ160">
        <v>0</v>
      </c>
      <c r="BA160">
        <v>161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CX160">
        <f>Y160*Source!I88</f>
        <v>26.45</v>
      </c>
      <c r="CY160">
        <f>AD160</f>
        <v>9.1300000000000008</v>
      </c>
      <c r="CZ160">
        <f>AH160</f>
        <v>9.1300000000000008</v>
      </c>
      <c r="DA160">
        <f>AL160</f>
        <v>1</v>
      </c>
      <c r="DB160">
        <f>ROUND((ROUND(AT160*CZ160,2)*1.15),2)</f>
        <v>5.26</v>
      </c>
      <c r="DC160">
        <f>ROUND((ROUND(AT160*AG160,2)*1.15),2)</f>
        <v>0</v>
      </c>
    </row>
    <row r="161" spans="1:107">
      <c r="A161">
        <f>ROW(Source!A88)</f>
        <v>88</v>
      </c>
      <c r="B161">
        <v>43077426</v>
      </c>
      <c r="C161">
        <v>43077973</v>
      </c>
      <c r="D161">
        <v>33215466</v>
      </c>
      <c r="E161">
        <v>1</v>
      </c>
      <c r="F161">
        <v>1</v>
      </c>
      <c r="G161">
        <v>1</v>
      </c>
      <c r="H161">
        <v>3</v>
      </c>
      <c r="I161" t="s">
        <v>547</v>
      </c>
      <c r="J161" t="s">
        <v>548</v>
      </c>
      <c r="K161" t="s">
        <v>549</v>
      </c>
      <c r="L161">
        <v>1348</v>
      </c>
      <c r="N161">
        <v>1009</v>
      </c>
      <c r="O161" t="s">
        <v>411</v>
      </c>
      <c r="P161" t="s">
        <v>411</v>
      </c>
      <c r="Q161">
        <v>1000</v>
      </c>
      <c r="W161">
        <v>0</v>
      </c>
      <c r="X161">
        <v>-339941520</v>
      </c>
      <c r="Y161">
        <v>0</v>
      </c>
      <c r="AA161">
        <v>102976.9</v>
      </c>
      <c r="AB161">
        <v>0</v>
      </c>
      <c r="AC161">
        <v>0</v>
      </c>
      <c r="AD161">
        <v>0</v>
      </c>
      <c r="AE161">
        <v>14690</v>
      </c>
      <c r="AF161">
        <v>0</v>
      </c>
      <c r="AG161">
        <v>0</v>
      </c>
      <c r="AH161">
        <v>0</v>
      </c>
      <c r="AI161">
        <v>7.01</v>
      </c>
      <c r="AJ161">
        <v>1</v>
      </c>
      <c r="AK161">
        <v>1</v>
      </c>
      <c r="AL161">
        <v>1</v>
      </c>
      <c r="AN161">
        <v>0</v>
      </c>
      <c r="AO161">
        <v>1</v>
      </c>
      <c r="AP161">
        <v>1</v>
      </c>
      <c r="AQ161">
        <v>0</v>
      </c>
      <c r="AR161">
        <v>0</v>
      </c>
      <c r="AS161" t="s">
        <v>3</v>
      </c>
      <c r="AT161">
        <v>1.0000000000000001E-5</v>
      </c>
      <c r="AU161" t="s">
        <v>27</v>
      </c>
      <c r="AV161">
        <v>0</v>
      </c>
      <c r="AW161">
        <v>2</v>
      </c>
      <c r="AX161">
        <v>43077980</v>
      </c>
      <c r="AY161">
        <v>1</v>
      </c>
      <c r="AZ161">
        <v>0</v>
      </c>
      <c r="BA161">
        <v>162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CX161">
        <f>Y161*Source!I88</f>
        <v>0</v>
      </c>
      <c r="CY161">
        <f>AA161</f>
        <v>102976.9</v>
      </c>
      <c r="CZ161">
        <f>AE161</f>
        <v>14690</v>
      </c>
      <c r="DA161">
        <f>AI161</f>
        <v>7.01</v>
      </c>
      <c r="DB161">
        <f>ROUND((ROUND(AT161*CZ161,2)*0),2)</f>
        <v>0</v>
      </c>
      <c r="DC161">
        <f>ROUND((ROUND(AT161*AG161,2)*0),2)</f>
        <v>0</v>
      </c>
    </row>
    <row r="162" spans="1:107">
      <c r="A162">
        <f>ROW(Source!A88)</f>
        <v>88</v>
      </c>
      <c r="B162">
        <v>43077426</v>
      </c>
      <c r="C162">
        <v>43077973</v>
      </c>
      <c r="D162">
        <v>33216404</v>
      </c>
      <c r="E162">
        <v>1</v>
      </c>
      <c r="F162">
        <v>1</v>
      </c>
      <c r="G162">
        <v>1</v>
      </c>
      <c r="H162">
        <v>3</v>
      </c>
      <c r="I162" t="s">
        <v>526</v>
      </c>
      <c r="J162" t="s">
        <v>527</v>
      </c>
      <c r="K162" t="s">
        <v>528</v>
      </c>
      <c r="L162">
        <v>1348</v>
      </c>
      <c r="N162">
        <v>1009</v>
      </c>
      <c r="O162" t="s">
        <v>411</v>
      </c>
      <c r="P162" t="s">
        <v>411</v>
      </c>
      <c r="Q162">
        <v>1000</v>
      </c>
      <c r="W162">
        <v>0</v>
      </c>
      <c r="X162">
        <v>-835935626</v>
      </c>
      <c r="Y162">
        <v>0</v>
      </c>
      <c r="AA162">
        <v>125045.8</v>
      </c>
      <c r="AB162">
        <v>0</v>
      </c>
      <c r="AC162">
        <v>0</v>
      </c>
      <c r="AD162">
        <v>0</v>
      </c>
      <c r="AE162">
        <v>12430</v>
      </c>
      <c r="AF162">
        <v>0</v>
      </c>
      <c r="AG162">
        <v>0</v>
      </c>
      <c r="AH162">
        <v>0</v>
      </c>
      <c r="AI162">
        <v>10.06</v>
      </c>
      <c r="AJ162">
        <v>1</v>
      </c>
      <c r="AK162">
        <v>1</v>
      </c>
      <c r="AL162">
        <v>1</v>
      </c>
      <c r="AN162">
        <v>0</v>
      </c>
      <c r="AO162">
        <v>1</v>
      </c>
      <c r="AP162">
        <v>1</v>
      </c>
      <c r="AQ162">
        <v>0</v>
      </c>
      <c r="AR162">
        <v>0</v>
      </c>
      <c r="AS162" t="s">
        <v>3</v>
      </c>
      <c r="AT162">
        <v>1.0000000000000001E-5</v>
      </c>
      <c r="AU162" t="s">
        <v>27</v>
      </c>
      <c r="AV162">
        <v>0</v>
      </c>
      <c r="AW162">
        <v>2</v>
      </c>
      <c r="AX162">
        <v>43077981</v>
      </c>
      <c r="AY162">
        <v>1</v>
      </c>
      <c r="AZ162">
        <v>0</v>
      </c>
      <c r="BA162">
        <v>163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CX162">
        <f>Y162*Source!I88</f>
        <v>0</v>
      </c>
      <c r="CY162">
        <f>AA162</f>
        <v>125045.8</v>
      </c>
      <c r="CZ162">
        <f>AE162</f>
        <v>12430</v>
      </c>
      <c r="DA162">
        <f>AI162</f>
        <v>10.06</v>
      </c>
      <c r="DB162">
        <f>ROUND((ROUND(AT162*CZ162,2)*0),2)</f>
        <v>0</v>
      </c>
      <c r="DC162">
        <f>ROUND((ROUND(AT162*AG162,2)*0),2)</f>
        <v>0</v>
      </c>
    </row>
    <row r="163" spans="1:107">
      <c r="A163">
        <f>ROW(Source!A88)</f>
        <v>88</v>
      </c>
      <c r="B163">
        <v>43077426</v>
      </c>
      <c r="C163">
        <v>43077973</v>
      </c>
      <c r="D163">
        <v>33252754</v>
      </c>
      <c r="E163">
        <v>1</v>
      </c>
      <c r="F163">
        <v>1</v>
      </c>
      <c r="G163">
        <v>1</v>
      </c>
      <c r="H163">
        <v>3</v>
      </c>
      <c r="I163" t="s">
        <v>499</v>
      </c>
      <c r="J163" t="s">
        <v>500</v>
      </c>
      <c r="K163" t="s">
        <v>501</v>
      </c>
      <c r="L163">
        <v>1348</v>
      </c>
      <c r="N163">
        <v>1009</v>
      </c>
      <c r="O163" t="s">
        <v>411</v>
      </c>
      <c r="P163" t="s">
        <v>411</v>
      </c>
      <c r="Q163">
        <v>1000</v>
      </c>
      <c r="W163">
        <v>0</v>
      </c>
      <c r="X163">
        <v>-1829182015</v>
      </c>
      <c r="Y163">
        <v>0</v>
      </c>
      <c r="AA163">
        <v>4555.08</v>
      </c>
      <c r="AB163">
        <v>0</v>
      </c>
      <c r="AC163">
        <v>0</v>
      </c>
      <c r="AD163">
        <v>0</v>
      </c>
      <c r="AE163">
        <v>729.98</v>
      </c>
      <c r="AF163">
        <v>0</v>
      </c>
      <c r="AG163">
        <v>0</v>
      </c>
      <c r="AH163">
        <v>0</v>
      </c>
      <c r="AI163">
        <v>6.24</v>
      </c>
      <c r="AJ163">
        <v>1</v>
      </c>
      <c r="AK163">
        <v>1</v>
      </c>
      <c r="AL163">
        <v>1</v>
      </c>
      <c r="AN163">
        <v>0</v>
      </c>
      <c r="AO163">
        <v>1</v>
      </c>
      <c r="AP163">
        <v>1</v>
      </c>
      <c r="AQ163">
        <v>0</v>
      </c>
      <c r="AR163">
        <v>0</v>
      </c>
      <c r="AS163" t="s">
        <v>3</v>
      </c>
      <c r="AT163">
        <v>5.0000000000000002E-5</v>
      </c>
      <c r="AU163" t="s">
        <v>27</v>
      </c>
      <c r="AV163">
        <v>0</v>
      </c>
      <c r="AW163">
        <v>2</v>
      </c>
      <c r="AX163">
        <v>43077982</v>
      </c>
      <c r="AY163">
        <v>1</v>
      </c>
      <c r="AZ163">
        <v>0</v>
      </c>
      <c r="BA163">
        <v>164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CX163">
        <f>Y163*Source!I88</f>
        <v>0</v>
      </c>
      <c r="CY163">
        <f>AA163</f>
        <v>4555.08</v>
      </c>
      <c r="CZ163">
        <f>AE163</f>
        <v>729.98</v>
      </c>
      <c r="DA163">
        <f>AI163</f>
        <v>6.24</v>
      </c>
      <c r="DB163">
        <f>ROUND((ROUND(AT163*CZ163,2)*0),2)</f>
        <v>0</v>
      </c>
      <c r="DC163">
        <f>ROUND((ROUND(AT163*AG163,2)*0),2)</f>
        <v>0</v>
      </c>
    </row>
    <row r="164" spans="1:107">
      <c r="A164">
        <f>ROW(Source!A88)</f>
        <v>88</v>
      </c>
      <c r="B164">
        <v>43077426</v>
      </c>
      <c r="C164">
        <v>43077973</v>
      </c>
      <c r="D164">
        <v>33273846</v>
      </c>
      <c r="E164">
        <v>1</v>
      </c>
      <c r="F164">
        <v>1</v>
      </c>
      <c r="G164">
        <v>1</v>
      </c>
      <c r="H164">
        <v>3</v>
      </c>
      <c r="I164" t="s">
        <v>426</v>
      </c>
      <c r="J164" t="s">
        <v>427</v>
      </c>
      <c r="K164" t="s">
        <v>428</v>
      </c>
      <c r="L164">
        <v>1374</v>
      </c>
      <c r="N164">
        <v>1013</v>
      </c>
      <c r="O164" t="s">
        <v>429</v>
      </c>
      <c r="P164" t="s">
        <v>429</v>
      </c>
      <c r="Q164">
        <v>1</v>
      </c>
      <c r="W164">
        <v>0</v>
      </c>
      <c r="X164">
        <v>2131831278</v>
      </c>
      <c r="Y164">
        <v>0</v>
      </c>
      <c r="AA164">
        <v>1</v>
      </c>
      <c r="AB164">
        <v>0</v>
      </c>
      <c r="AC164">
        <v>0</v>
      </c>
      <c r="AD164">
        <v>0</v>
      </c>
      <c r="AE164">
        <v>1</v>
      </c>
      <c r="AF164">
        <v>0</v>
      </c>
      <c r="AG164">
        <v>0</v>
      </c>
      <c r="AH164">
        <v>0</v>
      </c>
      <c r="AI164">
        <v>1</v>
      </c>
      <c r="AJ164">
        <v>1</v>
      </c>
      <c r="AK164">
        <v>1</v>
      </c>
      <c r="AL164">
        <v>1</v>
      </c>
      <c r="AN164">
        <v>0</v>
      </c>
      <c r="AO164">
        <v>1</v>
      </c>
      <c r="AP164">
        <v>1</v>
      </c>
      <c r="AQ164">
        <v>0</v>
      </c>
      <c r="AR164">
        <v>0</v>
      </c>
      <c r="AS164" t="s">
        <v>3</v>
      </c>
      <c r="AT164">
        <v>0.09</v>
      </c>
      <c r="AU164" t="s">
        <v>27</v>
      </c>
      <c r="AV164">
        <v>0</v>
      </c>
      <c r="AW164">
        <v>2</v>
      </c>
      <c r="AX164">
        <v>43077983</v>
      </c>
      <c r="AY164">
        <v>1</v>
      </c>
      <c r="AZ164">
        <v>0</v>
      </c>
      <c r="BA164">
        <v>165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CX164">
        <f>Y164*Source!I88</f>
        <v>0</v>
      </c>
      <c r="CY164">
        <f>AA164</f>
        <v>1</v>
      </c>
      <c r="CZ164">
        <f>AE164</f>
        <v>1</v>
      </c>
      <c r="DA164">
        <f>AI164</f>
        <v>1</v>
      </c>
      <c r="DB164">
        <f>ROUND((ROUND(AT164*CZ164,2)*0),2)</f>
        <v>0</v>
      </c>
      <c r="DC164">
        <f>ROUND((ROUND(AT164*AG164,2)*0),2)</f>
        <v>0</v>
      </c>
    </row>
    <row r="165" spans="1:107">
      <c r="A165">
        <f>ROW(Source!A91)</f>
        <v>91</v>
      </c>
      <c r="B165">
        <v>43077426</v>
      </c>
      <c r="C165">
        <v>43077986</v>
      </c>
      <c r="D165">
        <v>23351444</v>
      </c>
      <c r="E165">
        <v>1</v>
      </c>
      <c r="F165">
        <v>1</v>
      </c>
      <c r="G165">
        <v>1</v>
      </c>
      <c r="H165">
        <v>1</v>
      </c>
      <c r="I165" t="s">
        <v>545</v>
      </c>
      <c r="J165" t="s">
        <v>3</v>
      </c>
      <c r="K165" t="s">
        <v>546</v>
      </c>
      <c r="L165">
        <v>1369</v>
      </c>
      <c r="N165">
        <v>1013</v>
      </c>
      <c r="O165" t="s">
        <v>398</v>
      </c>
      <c r="P165" t="s">
        <v>398</v>
      </c>
      <c r="Q165">
        <v>1</v>
      </c>
      <c r="W165">
        <v>0</v>
      </c>
      <c r="X165">
        <v>-966608030</v>
      </c>
      <c r="Y165">
        <v>0.57499999999999996</v>
      </c>
      <c r="AA165">
        <v>0</v>
      </c>
      <c r="AB165">
        <v>0</v>
      </c>
      <c r="AC165">
        <v>0</v>
      </c>
      <c r="AD165">
        <v>9.1300000000000008</v>
      </c>
      <c r="AE165">
        <v>0</v>
      </c>
      <c r="AF165">
        <v>0</v>
      </c>
      <c r="AG165">
        <v>0</v>
      </c>
      <c r="AH165">
        <v>9.1300000000000008</v>
      </c>
      <c r="AI165">
        <v>1</v>
      </c>
      <c r="AJ165">
        <v>1</v>
      </c>
      <c r="AK165">
        <v>1</v>
      </c>
      <c r="AL165">
        <v>1</v>
      </c>
      <c r="AN165">
        <v>0</v>
      </c>
      <c r="AO165">
        <v>1</v>
      </c>
      <c r="AP165">
        <v>1</v>
      </c>
      <c r="AQ165">
        <v>0</v>
      </c>
      <c r="AR165">
        <v>0</v>
      </c>
      <c r="AS165" t="s">
        <v>3</v>
      </c>
      <c r="AT165">
        <v>0.5</v>
      </c>
      <c r="AU165" t="s">
        <v>28</v>
      </c>
      <c r="AV165">
        <v>1</v>
      </c>
      <c r="AW165">
        <v>2</v>
      </c>
      <c r="AX165">
        <v>43077992</v>
      </c>
      <c r="AY165">
        <v>1</v>
      </c>
      <c r="AZ165">
        <v>0</v>
      </c>
      <c r="BA165">
        <v>166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CX165">
        <f>Y165*Source!I91</f>
        <v>1.1499999999999999</v>
      </c>
      <c r="CY165">
        <f>AD165</f>
        <v>9.1300000000000008</v>
      </c>
      <c r="CZ165">
        <f>AH165</f>
        <v>9.1300000000000008</v>
      </c>
      <c r="DA165">
        <f>AL165</f>
        <v>1</v>
      </c>
      <c r="DB165">
        <f>ROUND((ROUND(AT165*CZ165,2)*1.15),2)</f>
        <v>5.26</v>
      </c>
      <c r="DC165">
        <f>ROUND((ROUND(AT165*AG165,2)*1.15),2)</f>
        <v>0</v>
      </c>
    </row>
    <row r="166" spans="1:107">
      <c r="A166">
        <f>ROW(Source!A91)</f>
        <v>91</v>
      </c>
      <c r="B166">
        <v>43077426</v>
      </c>
      <c r="C166">
        <v>43077986</v>
      </c>
      <c r="D166">
        <v>33215466</v>
      </c>
      <c r="E166">
        <v>1</v>
      </c>
      <c r="F166">
        <v>1</v>
      </c>
      <c r="G166">
        <v>1</v>
      </c>
      <c r="H166">
        <v>3</v>
      </c>
      <c r="I166" t="s">
        <v>547</v>
      </c>
      <c r="J166" t="s">
        <v>548</v>
      </c>
      <c r="K166" t="s">
        <v>549</v>
      </c>
      <c r="L166">
        <v>1348</v>
      </c>
      <c r="N166">
        <v>1009</v>
      </c>
      <c r="O166" t="s">
        <v>411</v>
      </c>
      <c r="P166" t="s">
        <v>411</v>
      </c>
      <c r="Q166">
        <v>1000</v>
      </c>
      <c r="W166">
        <v>0</v>
      </c>
      <c r="X166">
        <v>-339941520</v>
      </c>
      <c r="Y166">
        <v>0</v>
      </c>
      <c r="AA166">
        <v>102976.9</v>
      </c>
      <c r="AB166">
        <v>0</v>
      </c>
      <c r="AC166">
        <v>0</v>
      </c>
      <c r="AD166">
        <v>0</v>
      </c>
      <c r="AE166">
        <v>14690</v>
      </c>
      <c r="AF166">
        <v>0</v>
      </c>
      <c r="AG166">
        <v>0</v>
      </c>
      <c r="AH166">
        <v>0</v>
      </c>
      <c r="AI166">
        <v>7.01</v>
      </c>
      <c r="AJ166">
        <v>1</v>
      </c>
      <c r="AK166">
        <v>1</v>
      </c>
      <c r="AL166">
        <v>1</v>
      </c>
      <c r="AN166">
        <v>0</v>
      </c>
      <c r="AO166">
        <v>1</v>
      </c>
      <c r="AP166">
        <v>1</v>
      </c>
      <c r="AQ166">
        <v>0</v>
      </c>
      <c r="AR166">
        <v>0</v>
      </c>
      <c r="AS166" t="s">
        <v>3</v>
      </c>
      <c r="AT166">
        <v>1.0000000000000001E-5</v>
      </c>
      <c r="AU166" t="s">
        <v>27</v>
      </c>
      <c r="AV166">
        <v>0</v>
      </c>
      <c r="AW166">
        <v>2</v>
      </c>
      <c r="AX166">
        <v>43077993</v>
      </c>
      <c r="AY166">
        <v>1</v>
      </c>
      <c r="AZ166">
        <v>0</v>
      </c>
      <c r="BA166">
        <v>167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CX166">
        <f>Y166*Source!I91</f>
        <v>0</v>
      </c>
      <c r="CY166">
        <f>AA166</f>
        <v>102976.9</v>
      </c>
      <c r="CZ166">
        <f>AE166</f>
        <v>14690</v>
      </c>
      <c r="DA166">
        <f>AI166</f>
        <v>7.01</v>
      </c>
      <c r="DB166">
        <f>ROUND((ROUND(AT166*CZ166,2)*0),2)</f>
        <v>0</v>
      </c>
      <c r="DC166">
        <f>ROUND((ROUND(AT166*AG166,2)*0),2)</f>
        <v>0</v>
      </c>
    </row>
    <row r="167" spans="1:107">
      <c r="A167">
        <f>ROW(Source!A91)</f>
        <v>91</v>
      </c>
      <c r="B167">
        <v>43077426</v>
      </c>
      <c r="C167">
        <v>43077986</v>
      </c>
      <c r="D167">
        <v>33216404</v>
      </c>
      <c r="E167">
        <v>1</v>
      </c>
      <c r="F167">
        <v>1</v>
      </c>
      <c r="G167">
        <v>1</v>
      </c>
      <c r="H167">
        <v>3</v>
      </c>
      <c r="I167" t="s">
        <v>526</v>
      </c>
      <c r="J167" t="s">
        <v>527</v>
      </c>
      <c r="K167" t="s">
        <v>528</v>
      </c>
      <c r="L167">
        <v>1348</v>
      </c>
      <c r="N167">
        <v>1009</v>
      </c>
      <c r="O167" t="s">
        <v>411</v>
      </c>
      <c r="P167" t="s">
        <v>411</v>
      </c>
      <c r="Q167">
        <v>1000</v>
      </c>
      <c r="W167">
        <v>0</v>
      </c>
      <c r="X167">
        <v>-835935626</v>
      </c>
      <c r="Y167">
        <v>0</v>
      </c>
      <c r="AA167">
        <v>125045.8</v>
      </c>
      <c r="AB167">
        <v>0</v>
      </c>
      <c r="AC167">
        <v>0</v>
      </c>
      <c r="AD167">
        <v>0</v>
      </c>
      <c r="AE167">
        <v>12430</v>
      </c>
      <c r="AF167">
        <v>0</v>
      </c>
      <c r="AG167">
        <v>0</v>
      </c>
      <c r="AH167">
        <v>0</v>
      </c>
      <c r="AI167">
        <v>10.06</v>
      </c>
      <c r="AJ167">
        <v>1</v>
      </c>
      <c r="AK167">
        <v>1</v>
      </c>
      <c r="AL167">
        <v>1</v>
      </c>
      <c r="AN167">
        <v>0</v>
      </c>
      <c r="AO167">
        <v>1</v>
      </c>
      <c r="AP167">
        <v>1</v>
      </c>
      <c r="AQ167">
        <v>0</v>
      </c>
      <c r="AR167">
        <v>0</v>
      </c>
      <c r="AS167" t="s">
        <v>3</v>
      </c>
      <c r="AT167">
        <v>1.0000000000000001E-5</v>
      </c>
      <c r="AU167" t="s">
        <v>27</v>
      </c>
      <c r="AV167">
        <v>0</v>
      </c>
      <c r="AW167">
        <v>2</v>
      </c>
      <c r="AX167">
        <v>43077994</v>
      </c>
      <c r="AY167">
        <v>1</v>
      </c>
      <c r="AZ167">
        <v>0</v>
      </c>
      <c r="BA167">
        <v>168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CX167">
        <f>Y167*Source!I91</f>
        <v>0</v>
      </c>
      <c r="CY167">
        <f>AA167</f>
        <v>125045.8</v>
      </c>
      <c r="CZ167">
        <f>AE167</f>
        <v>12430</v>
      </c>
      <c r="DA167">
        <f>AI167</f>
        <v>10.06</v>
      </c>
      <c r="DB167">
        <f>ROUND((ROUND(AT167*CZ167,2)*0),2)</f>
        <v>0</v>
      </c>
      <c r="DC167">
        <f>ROUND((ROUND(AT167*AG167,2)*0),2)</f>
        <v>0</v>
      </c>
    </row>
    <row r="168" spans="1:107">
      <c r="A168">
        <f>ROW(Source!A91)</f>
        <v>91</v>
      </c>
      <c r="B168">
        <v>43077426</v>
      </c>
      <c r="C168">
        <v>43077986</v>
      </c>
      <c r="D168">
        <v>33252754</v>
      </c>
      <c r="E168">
        <v>1</v>
      </c>
      <c r="F168">
        <v>1</v>
      </c>
      <c r="G168">
        <v>1</v>
      </c>
      <c r="H168">
        <v>3</v>
      </c>
      <c r="I168" t="s">
        <v>499</v>
      </c>
      <c r="J168" t="s">
        <v>500</v>
      </c>
      <c r="K168" t="s">
        <v>501</v>
      </c>
      <c r="L168">
        <v>1348</v>
      </c>
      <c r="N168">
        <v>1009</v>
      </c>
      <c r="O168" t="s">
        <v>411</v>
      </c>
      <c r="P168" t="s">
        <v>411</v>
      </c>
      <c r="Q168">
        <v>1000</v>
      </c>
      <c r="W168">
        <v>0</v>
      </c>
      <c r="X168">
        <v>-1829182015</v>
      </c>
      <c r="Y168">
        <v>0</v>
      </c>
      <c r="AA168">
        <v>4555.08</v>
      </c>
      <c r="AB168">
        <v>0</v>
      </c>
      <c r="AC168">
        <v>0</v>
      </c>
      <c r="AD168">
        <v>0</v>
      </c>
      <c r="AE168">
        <v>729.98</v>
      </c>
      <c r="AF168">
        <v>0</v>
      </c>
      <c r="AG168">
        <v>0</v>
      </c>
      <c r="AH168">
        <v>0</v>
      </c>
      <c r="AI168">
        <v>6.24</v>
      </c>
      <c r="AJ168">
        <v>1</v>
      </c>
      <c r="AK168">
        <v>1</v>
      </c>
      <c r="AL168">
        <v>1</v>
      </c>
      <c r="AN168">
        <v>0</v>
      </c>
      <c r="AO168">
        <v>1</v>
      </c>
      <c r="AP168">
        <v>1</v>
      </c>
      <c r="AQ168">
        <v>0</v>
      </c>
      <c r="AR168">
        <v>0</v>
      </c>
      <c r="AS168" t="s">
        <v>3</v>
      </c>
      <c r="AT168">
        <v>5.0000000000000002E-5</v>
      </c>
      <c r="AU168" t="s">
        <v>27</v>
      </c>
      <c r="AV168">
        <v>0</v>
      </c>
      <c r="AW168">
        <v>2</v>
      </c>
      <c r="AX168">
        <v>43077995</v>
      </c>
      <c r="AY168">
        <v>1</v>
      </c>
      <c r="AZ168">
        <v>0</v>
      </c>
      <c r="BA168">
        <v>169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CX168">
        <f>Y168*Source!I91</f>
        <v>0</v>
      </c>
      <c r="CY168">
        <f>AA168</f>
        <v>4555.08</v>
      </c>
      <c r="CZ168">
        <f>AE168</f>
        <v>729.98</v>
      </c>
      <c r="DA168">
        <f>AI168</f>
        <v>6.24</v>
      </c>
      <c r="DB168">
        <f>ROUND((ROUND(AT168*CZ168,2)*0),2)</f>
        <v>0</v>
      </c>
      <c r="DC168">
        <f>ROUND((ROUND(AT168*AG168,2)*0),2)</f>
        <v>0</v>
      </c>
    </row>
    <row r="169" spans="1:107">
      <c r="A169">
        <f>ROW(Source!A91)</f>
        <v>91</v>
      </c>
      <c r="B169">
        <v>43077426</v>
      </c>
      <c r="C169">
        <v>43077986</v>
      </c>
      <c r="D169">
        <v>33273846</v>
      </c>
      <c r="E169">
        <v>1</v>
      </c>
      <c r="F169">
        <v>1</v>
      </c>
      <c r="G169">
        <v>1</v>
      </c>
      <c r="H169">
        <v>3</v>
      </c>
      <c r="I169" t="s">
        <v>426</v>
      </c>
      <c r="J169" t="s">
        <v>427</v>
      </c>
      <c r="K169" t="s">
        <v>428</v>
      </c>
      <c r="L169">
        <v>1374</v>
      </c>
      <c r="N169">
        <v>1013</v>
      </c>
      <c r="O169" t="s">
        <v>429</v>
      </c>
      <c r="P169" t="s">
        <v>429</v>
      </c>
      <c r="Q169">
        <v>1</v>
      </c>
      <c r="W169">
        <v>0</v>
      </c>
      <c r="X169">
        <v>2131831278</v>
      </c>
      <c r="Y169">
        <v>0</v>
      </c>
      <c r="AA169">
        <v>1</v>
      </c>
      <c r="AB169">
        <v>0</v>
      </c>
      <c r="AC169">
        <v>0</v>
      </c>
      <c r="AD169">
        <v>0</v>
      </c>
      <c r="AE169">
        <v>1</v>
      </c>
      <c r="AF169">
        <v>0</v>
      </c>
      <c r="AG169">
        <v>0</v>
      </c>
      <c r="AH169">
        <v>0</v>
      </c>
      <c r="AI169">
        <v>1</v>
      </c>
      <c r="AJ169">
        <v>1</v>
      </c>
      <c r="AK169">
        <v>1</v>
      </c>
      <c r="AL169">
        <v>1</v>
      </c>
      <c r="AN169">
        <v>0</v>
      </c>
      <c r="AO169">
        <v>1</v>
      </c>
      <c r="AP169">
        <v>1</v>
      </c>
      <c r="AQ169">
        <v>0</v>
      </c>
      <c r="AR169">
        <v>0</v>
      </c>
      <c r="AS169" t="s">
        <v>3</v>
      </c>
      <c r="AT169">
        <v>0.09</v>
      </c>
      <c r="AU169" t="s">
        <v>27</v>
      </c>
      <c r="AV169">
        <v>0</v>
      </c>
      <c r="AW169">
        <v>2</v>
      </c>
      <c r="AX169">
        <v>43077996</v>
      </c>
      <c r="AY169">
        <v>1</v>
      </c>
      <c r="AZ169">
        <v>0</v>
      </c>
      <c r="BA169">
        <v>170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CX169">
        <f>Y169*Source!I91</f>
        <v>0</v>
      </c>
      <c r="CY169">
        <f>AA169</f>
        <v>1</v>
      </c>
      <c r="CZ169">
        <f>AE169</f>
        <v>1</v>
      </c>
      <c r="DA169">
        <f>AI169</f>
        <v>1</v>
      </c>
      <c r="DB169">
        <f>ROUND((ROUND(AT169*CZ169,2)*0),2)</f>
        <v>0</v>
      </c>
      <c r="DC169">
        <f>ROUND((ROUND(AT169*AG169,2)*0),2)</f>
        <v>0</v>
      </c>
    </row>
    <row r="170" spans="1:107">
      <c r="A170">
        <f>ROW(Source!A128)</f>
        <v>128</v>
      </c>
      <c r="B170">
        <v>43077426</v>
      </c>
      <c r="C170">
        <v>43077998</v>
      </c>
      <c r="D170">
        <v>23411807</v>
      </c>
      <c r="E170">
        <v>1</v>
      </c>
      <c r="F170">
        <v>1</v>
      </c>
      <c r="G170">
        <v>1</v>
      </c>
      <c r="H170">
        <v>1</v>
      </c>
      <c r="I170" t="s">
        <v>550</v>
      </c>
      <c r="J170" t="s">
        <v>3</v>
      </c>
      <c r="K170" t="s">
        <v>551</v>
      </c>
      <c r="L170">
        <v>1369</v>
      </c>
      <c r="N170">
        <v>1013</v>
      </c>
      <c r="O170" t="s">
        <v>398</v>
      </c>
      <c r="P170" t="s">
        <v>398</v>
      </c>
      <c r="Q170">
        <v>1</v>
      </c>
      <c r="W170">
        <v>0</v>
      </c>
      <c r="X170">
        <v>-1730422519</v>
      </c>
      <c r="Y170">
        <v>2.1440000000000001</v>
      </c>
      <c r="AA170">
        <v>0</v>
      </c>
      <c r="AB170">
        <v>0</v>
      </c>
      <c r="AC170">
        <v>0</v>
      </c>
      <c r="AD170">
        <v>14.48</v>
      </c>
      <c r="AE170">
        <v>0</v>
      </c>
      <c r="AF170">
        <v>0</v>
      </c>
      <c r="AG170">
        <v>0</v>
      </c>
      <c r="AH170">
        <v>14.48</v>
      </c>
      <c r="AI170">
        <v>1</v>
      </c>
      <c r="AJ170">
        <v>1</v>
      </c>
      <c r="AK170">
        <v>1</v>
      </c>
      <c r="AL170">
        <v>1</v>
      </c>
      <c r="AN170">
        <v>0</v>
      </c>
      <c r="AO170">
        <v>1</v>
      </c>
      <c r="AP170">
        <v>1</v>
      </c>
      <c r="AQ170">
        <v>0</v>
      </c>
      <c r="AR170">
        <v>0</v>
      </c>
      <c r="AS170" t="s">
        <v>3</v>
      </c>
      <c r="AT170">
        <v>2.68</v>
      </c>
      <c r="AU170" t="s">
        <v>315</v>
      </c>
      <c r="AV170">
        <v>1</v>
      </c>
      <c r="AW170">
        <v>2</v>
      </c>
      <c r="AX170">
        <v>43078004</v>
      </c>
      <c r="AY170">
        <v>1</v>
      </c>
      <c r="AZ170">
        <v>0</v>
      </c>
      <c r="BA170">
        <v>171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CX170">
        <f>Y170*Source!I128</f>
        <v>4.2880000000000003</v>
      </c>
      <c r="CY170">
        <f t="shared" ref="CY170:CY179" si="33">AD170</f>
        <v>14.48</v>
      </c>
      <c r="CZ170">
        <f t="shared" ref="CZ170:CZ179" si="34">AH170</f>
        <v>14.48</v>
      </c>
      <c r="DA170">
        <f t="shared" ref="DA170:DA179" si="35">AL170</f>
        <v>1</v>
      </c>
      <c r="DB170">
        <f t="shared" ref="DB170:DB179" si="36">ROUND((ROUND(AT170*CZ170,2)*0.8),2)</f>
        <v>31.05</v>
      </c>
      <c r="DC170">
        <f t="shared" ref="DC170:DC179" si="37">ROUND((ROUND(AT170*AG170,2)*0.8),2)</f>
        <v>0</v>
      </c>
    </row>
    <row r="171" spans="1:107">
      <c r="A171">
        <f>ROW(Source!A128)</f>
        <v>128</v>
      </c>
      <c r="B171">
        <v>43077426</v>
      </c>
      <c r="C171">
        <v>43077998</v>
      </c>
      <c r="D171">
        <v>23420374</v>
      </c>
      <c r="E171">
        <v>1</v>
      </c>
      <c r="F171">
        <v>1</v>
      </c>
      <c r="G171">
        <v>1</v>
      </c>
      <c r="H171">
        <v>1</v>
      </c>
      <c r="I171" t="s">
        <v>552</v>
      </c>
      <c r="J171" t="s">
        <v>3</v>
      </c>
      <c r="K171" t="s">
        <v>553</v>
      </c>
      <c r="L171">
        <v>1369</v>
      </c>
      <c r="N171">
        <v>1013</v>
      </c>
      <c r="O171" t="s">
        <v>398</v>
      </c>
      <c r="P171" t="s">
        <v>398</v>
      </c>
      <c r="Q171">
        <v>1</v>
      </c>
      <c r="W171">
        <v>0</v>
      </c>
      <c r="X171">
        <v>411985308</v>
      </c>
      <c r="Y171">
        <v>4.8240000000000007</v>
      </c>
      <c r="AA171">
        <v>0</v>
      </c>
      <c r="AB171">
        <v>0</v>
      </c>
      <c r="AC171">
        <v>0</v>
      </c>
      <c r="AD171">
        <v>13.17</v>
      </c>
      <c r="AE171">
        <v>0</v>
      </c>
      <c r="AF171">
        <v>0</v>
      </c>
      <c r="AG171">
        <v>0</v>
      </c>
      <c r="AH171">
        <v>13.17</v>
      </c>
      <c r="AI171">
        <v>1</v>
      </c>
      <c r="AJ171">
        <v>1</v>
      </c>
      <c r="AK171">
        <v>1</v>
      </c>
      <c r="AL171">
        <v>1</v>
      </c>
      <c r="AN171">
        <v>0</v>
      </c>
      <c r="AO171">
        <v>1</v>
      </c>
      <c r="AP171">
        <v>1</v>
      </c>
      <c r="AQ171">
        <v>0</v>
      </c>
      <c r="AR171">
        <v>0</v>
      </c>
      <c r="AS171" t="s">
        <v>3</v>
      </c>
      <c r="AT171">
        <v>6.03</v>
      </c>
      <c r="AU171" t="s">
        <v>315</v>
      </c>
      <c r="AV171">
        <v>1</v>
      </c>
      <c r="AW171">
        <v>2</v>
      </c>
      <c r="AX171">
        <v>43078005</v>
      </c>
      <c r="AY171">
        <v>1</v>
      </c>
      <c r="AZ171">
        <v>0</v>
      </c>
      <c r="BA171">
        <v>172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CX171">
        <f>Y171*Source!I128</f>
        <v>9.6480000000000015</v>
      </c>
      <c r="CY171">
        <f t="shared" si="33"/>
        <v>13.17</v>
      </c>
      <c r="CZ171">
        <f t="shared" si="34"/>
        <v>13.17</v>
      </c>
      <c r="DA171">
        <f t="shared" si="35"/>
        <v>1</v>
      </c>
      <c r="DB171">
        <f t="shared" si="36"/>
        <v>63.54</v>
      </c>
      <c r="DC171">
        <f t="shared" si="37"/>
        <v>0</v>
      </c>
    </row>
    <row r="172" spans="1:107">
      <c r="A172">
        <f>ROW(Source!A128)</f>
        <v>128</v>
      </c>
      <c r="B172">
        <v>43077426</v>
      </c>
      <c r="C172">
        <v>43077998</v>
      </c>
      <c r="D172">
        <v>23568435</v>
      </c>
      <c r="E172">
        <v>1</v>
      </c>
      <c r="F172">
        <v>1</v>
      </c>
      <c r="G172">
        <v>1</v>
      </c>
      <c r="H172">
        <v>1</v>
      </c>
      <c r="I172" t="s">
        <v>554</v>
      </c>
      <c r="J172" t="s">
        <v>3</v>
      </c>
      <c r="K172" t="s">
        <v>555</v>
      </c>
      <c r="L172">
        <v>1369</v>
      </c>
      <c r="N172">
        <v>1013</v>
      </c>
      <c r="O172" t="s">
        <v>398</v>
      </c>
      <c r="P172" t="s">
        <v>398</v>
      </c>
      <c r="Q172">
        <v>1</v>
      </c>
      <c r="W172">
        <v>0</v>
      </c>
      <c r="X172">
        <v>-618459034</v>
      </c>
      <c r="Y172">
        <v>2.1440000000000001</v>
      </c>
      <c r="AA172">
        <v>0</v>
      </c>
      <c r="AB172">
        <v>0</v>
      </c>
      <c r="AC172">
        <v>0</v>
      </c>
      <c r="AD172">
        <v>11.86</v>
      </c>
      <c r="AE172">
        <v>0</v>
      </c>
      <c r="AF172">
        <v>0</v>
      </c>
      <c r="AG172">
        <v>0</v>
      </c>
      <c r="AH172">
        <v>11.86</v>
      </c>
      <c r="AI172">
        <v>1</v>
      </c>
      <c r="AJ172">
        <v>1</v>
      </c>
      <c r="AK172">
        <v>1</v>
      </c>
      <c r="AL172">
        <v>1</v>
      </c>
      <c r="AN172">
        <v>0</v>
      </c>
      <c r="AO172">
        <v>1</v>
      </c>
      <c r="AP172">
        <v>1</v>
      </c>
      <c r="AQ172">
        <v>0</v>
      </c>
      <c r="AR172">
        <v>0</v>
      </c>
      <c r="AS172" t="s">
        <v>3</v>
      </c>
      <c r="AT172">
        <v>2.68</v>
      </c>
      <c r="AU172" t="s">
        <v>315</v>
      </c>
      <c r="AV172">
        <v>1</v>
      </c>
      <c r="AW172">
        <v>2</v>
      </c>
      <c r="AX172">
        <v>43078006</v>
      </c>
      <c r="AY172">
        <v>1</v>
      </c>
      <c r="AZ172">
        <v>0</v>
      </c>
      <c r="BA172">
        <v>173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CX172">
        <f>Y172*Source!I128</f>
        <v>4.2880000000000003</v>
      </c>
      <c r="CY172">
        <f t="shared" si="33"/>
        <v>11.86</v>
      </c>
      <c r="CZ172">
        <f t="shared" si="34"/>
        <v>11.86</v>
      </c>
      <c r="DA172">
        <f t="shared" si="35"/>
        <v>1</v>
      </c>
      <c r="DB172">
        <f t="shared" si="36"/>
        <v>25.42</v>
      </c>
      <c r="DC172">
        <f t="shared" si="37"/>
        <v>0</v>
      </c>
    </row>
    <row r="173" spans="1:107">
      <c r="A173">
        <f>ROW(Source!A128)</f>
        <v>128</v>
      </c>
      <c r="B173">
        <v>43077426</v>
      </c>
      <c r="C173">
        <v>43077998</v>
      </c>
      <c r="D173">
        <v>23568438</v>
      </c>
      <c r="E173">
        <v>1</v>
      </c>
      <c r="F173">
        <v>1</v>
      </c>
      <c r="G173">
        <v>1</v>
      </c>
      <c r="H173">
        <v>1</v>
      </c>
      <c r="I173" t="s">
        <v>556</v>
      </c>
      <c r="J173" t="s">
        <v>3</v>
      </c>
      <c r="K173" t="s">
        <v>557</v>
      </c>
      <c r="L173">
        <v>1369</v>
      </c>
      <c r="N173">
        <v>1013</v>
      </c>
      <c r="O173" t="s">
        <v>398</v>
      </c>
      <c r="P173" t="s">
        <v>398</v>
      </c>
      <c r="Q173">
        <v>1</v>
      </c>
      <c r="W173">
        <v>0</v>
      </c>
      <c r="X173">
        <v>712852101</v>
      </c>
      <c r="Y173">
        <v>1.0720000000000001</v>
      </c>
      <c r="AA173">
        <v>0</v>
      </c>
      <c r="AB173">
        <v>0</v>
      </c>
      <c r="AC173">
        <v>0</v>
      </c>
      <c r="AD173">
        <v>15.83</v>
      </c>
      <c r="AE173">
        <v>0</v>
      </c>
      <c r="AF173">
        <v>0</v>
      </c>
      <c r="AG173">
        <v>0</v>
      </c>
      <c r="AH173">
        <v>15.83</v>
      </c>
      <c r="AI173">
        <v>1</v>
      </c>
      <c r="AJ173">
        <v>1</v>
      </c>
      <c r="AK173">
        <v>1</v>
      </c>
      <c r="AL173">
        <v>1</v>
      </c>
      <c r="AN173">
        <v>0</v>
      </c>
      <c r="AO173">
        <v>1</v>
      </c>
      <c r="AP173">
        <v>1</v>
      </c>
      <c r="AQ173">
        <v>0</v>
      </c>
      <c r="AR173">
        <v>0</v>
      </c>
      <c r="AS173" t="s">
        <v>3</v>
      </c>
      <c r="AT173">
        <v>1.34</v>
      </c>
      <c r="AU173" t="s">
        <v>315</v>
      </c>
      <c r="AV173">
        <v>1</v>
      </c>
      <c r="AW173">
        <v>2</v>
      </c>
      <c r="AX173">
        <v>43078007</v>
      </c>
      <c r="AY173">
        <v>1</v>
      </c>
      <c r="AZ173">
        <v>0</v>
      </c>
      <c r="BA173">
        <v>174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CX173">
        <f>Y173*Source!I128</f>
        <v>2.1440000000000001</v>
      </c>
      <c r="CY173">
        <f t="shared" si="33"/>
        <v>15.83</v>
      </c>
      <c r="CZ173">
        <f t="shared" si="34"/>
        <v>15.83</v>
      </c>
      <c r="DA173">
        <f t="shared" si="35"/>
        <v>1</v>
      </c>
      <c r="DB173">
        <f t="shared" si="36"/>
        <v>16.97</v>
      </c>
      <c r="DC173">
        <f t="shared" si="37"/>
        <v>0</v>
      </c>
    </row>
    <row r="174" spans="1:107">
      <c r="A174">
        <f>ROW(Source!A128)</f>
        <v>128</v>
      </c>
      <c r="B174">
        <v>43077426</v>
      </c>
      <c r="C174">
        <v>43077998</v>
      </c>
      <c r="D174">
        <v>23411808</v>
      </c>
      <c r="E174">
        <v>1</v>
      </c>
      <c r="F174">
        <v>1</v>
      </c>
      <c r="G174">
        <v>1</v>
      </c>
      <c r="H174">
        <v>1</v>
      </c>
      <c r="I174" t="s">
        <v>558</v>
      </c>
      <c r="J174" t="s">
        <v>3</v>
      </c>
      <c r="K174" t="s">
        <v>559</v>
      </c>
      <c r="L174">
        <v>1369</v>
      </c>
      <c r="N174">
        <v>1013</v>
      </c>
      <c r="O174" t="s">
        <v>398</v>
      </c>
      <c r="P174" t="s">
        <v>398</v>
      </c>
      <c r="Q174">
        <v>1</v>
      </c>
      <c r="W174">
        <v>0</v>
      </c>
      <c r="X174">
        <v>-1698337347</v>
      </c>
      <c r="Y174">
        <v>0.53600000000000003</v>
      </c>
      <c r="AA174">
        <v>0</v>
      </c>
      <c r="AB174">
        <v>0</v>
      </c>
      <c r="AC174">
        <v>0</v>
      </c>
      <c r="AD174">
        <v>9.5399999999999991</v>
      </c>
      <c r="AE174">
        <v>0</v>
      </c>
      <c r="AF174">
        <v>0</v>
      </c>
      <c r="AG174">
        <v>0</v>
      </c>
      <c r="AH174">
        <v>9.5399999999999991</v>
      </c>
      <c r="AI174">
        <v>1</v>
      </c>
      <c r="AJ174">
        <v>1</v>
      </c>
      <c r="AK174">
        <v>1</v>
      </c>
      <c r="AL174">
        <v>1</v>
      </c>
      <c r="AN174">
        <v>0</v>
      </c>
      <c r="AO174">
        <v>1</v>
      </c>
      <c r="AP174">
        <v>1</v>
      </c>
      <c r="AQ174">
        <v>0</v>
      </c>
      <c r="AR174">
        <v>0</v>
      </c>
      <c r="AS174" t="s">
        <v>3</v>
      </c>
      <c r="AT174">
        <v>0.67</v>
      </c>
      <c r="AU174" t="s">
        <v>315</v>
      </c>
      <c r="AV174">
        <v>1</v>
      </c>
      <c r="AW174">
        <v>2</v>
      </c>
      <c r="AX174">
        <v>43078008</v>
      </c>
      <c r="AY174">
        <v>1</v>
      </c>
      <c r="AZ174">
        <v>0</v>
      </c>
      <c r="BA174">
        <v>175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CX174">
        <f>Y174*Source!I128</f>
        <v>1.0720000000000001</v>
      </c>
      <c r="CY174">
        <f t="shared" si="33"/>
        <v>9.5399999999999991</v>
      </c>
      <c r="CZ174">
        <f t="shared" si="34"/>
        <v>9.5399999999999991</v>
      </c>
      <c r="DA174">
        <f t="shared" si="35"/>
        <v>1</v>
      </c>
      <c r="DB174">
        <f t="shared" si="36"/>
        <v>5.1100000000000003</v>
      </c>
      <c r="DC174">
        <f t="shared" si="37"/>
        <v>0</v>
      </c>
    </row>
    <row r="175" spans="1:107">
      <c r="A175">
        <f>ROW(Source!A129)</f>
        <v>129</v>
      </c>
      <c r="B175">
        <v>43077426</v>
      </c>
      <c r="C175">
        <v>43078009</v>
      </c>
      <c r="D175">
        <v>23411807</v>
      </c>
      <c r="E175">
        <v>1</v>
      </c>
      <c r="F175">
        <v>1</v>
      </c>
      <c r="G175">
        <v>1</v>
      </c>
      <c r="H175">
        <v>1</v>
      </c>
      <c r="I175" t="s">
        <v>550</v>
      </c>
      <c r="J175" t="s">
        <v>3</v>
      </c>
      <c r="K175" t="s">
        <v>551</v>
      </c>
      <c r="L175">
        <v>1369</v>
      </c>
      <c r="N175">
        <v>1013</v>
      </c>
      <c r="O175" t="s">
        <v>398</v>
      </c>
      <c r="P175" t="s">
        <v>398</v>
      </c>
      <c r="Q175">
        <v>1</v>
      </c>
      <c r="W175">
        <v>0</v>
      </c>
      <c r="X175">
        <v>-1730422519</v>
      </c>
      <c r="Y175">
        <v>2.1440000000000001</v>
      </c>
      <c r="AA175">
        <v>0</v>
      </c>
      <c r="AB175">
        <v>0</v>
      </c>
      <c r="AC175">
        <v>0</v>
      </c>
      <c r="AD175">
        <v>14.48</v>
      </c>
      <c r="AE175">
        <v>0</v>
      </c>
      <c r="AF175">
        <v>0</v>
      </c>
      <c r="AG175">
        <v>0</v>
      </c>
      <c r="AH175">
        <v>14.48</v>
      </c>
      <c r="AI175">
        <v>1</v>
      </c>
      <c r="AJ175">
        <v>1</v>
      </c>
      <c r="AK175">
        <v>1</v>
      </c>
      <c r="AL175">
        <v>1</v>
      </c>
      <c r="AN175">
        <v>0</v>
      </c>
      <c r="AO175">
        <v>1</v>
      </c>
      <c r="AP175">
        <v>1</v>
      </c>
      <c r="AQ175">
        <v>0</v>
      </c>
      <c r="AR175">
        <v>0</v>
      </c>
      <c r="AS175" t="s">
        <v>3</v>
      </c>
      <c r="AT175">
        <v>2.68</v>
      </c>
      <c r="AU175" t="s">
        <v>315</v>
      </c>
      <c r="AV175">
        <v>1</v>
      </c>
      <c r="AW175">
        <v>2</v>
      </c>
      <c r="AX175">
        <v>43078015</v>
      </c>
      <c r="AY175">
        <v>1</v>
      </c>
      <c r="AZ175">
        <v>0</v>
      </c>
      <c r="BA175">
        <v>176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CX175">
        <f>Y175*Source!I129</f>
        <v>2.1440000000000001</v>
      </c>
      <c r="CY175">
        <f t="shared" si="33"/>
        <v>14.48</v>
      </c>
      <c r="CZ175">
        <f t="shared" si="34"/>
        <v>14.48</v>
      </c>
      <c r="DA175">
        <f t="shared" si="35"/>
        <v>1</v>
      </c>
      <c r="DB175">
        <f t="shared" si="36"/>
        <v>31.05</v>
      </c>
      <c r="DC175">
        <f t="shared" si="37"/>
        <v>0</v>
      </c>
    </row>
    <row r="176" spans="1:107">
      <c r="A176">
        <f>ROW(Source!A129)</f>
        <v>129</v>
      </c>
      <c r="B176">
        <v>43077426</v>
      </c>
      <c r="C176">
        <v>43078009</v>
      </c>
      <c r="D176">
        <v>23420374</v>
      </c>
      <c r="E176">
        <v>1</v>
      </c>
      <c r="F176">
        <v>1</v>
      </c>
      <c r="G176">
        <v>1</v>
      </c>
      <c r="H176">
        <v>1</v>
      </c>
      <c r="I176" t="s">
        <v>552</v>
      </c>
      <c r="J176" t="s">
        <v>3</v>
      </c>
      <c r="K176" t="s">
        <v>553</v>
      </c>
      <c r="L176">
        <v>1369</v>
      </c>
      <c r="N176">
        <v>1013</v>
      </c>
      <c r="O176" t="s">
        <v>398</v>
      </c>
      <c r="P176" t="s">
        <v>398</v>
      </c>
      <c r="Q176">
        <v>1</v>
      </c>
      <c r="W176">
        <v>0</v>
      </c>
      <c r="X176">
        <v>411985308</v>
      </c>
      <c r="Y176">
        <v>4.8240000000000007</v>
      </c>
      <c r="AA176">
        <v>0</v>
      </c>
      <c r="AB176">
        <v>0</v>
      </c>
      <c r="AC176">
        <v>0</v>
      </c>
      <c r="AD176">
        <v>13.17</v>
      </c>
      <c r="AE176">
        <v>0</v>
      </c>
      <c r="AF176">
        <v>0</v>
      </c>
      <c r="AG176">
        <v>0</v>
      </c>
      <c r="AH176">
        <v>13.17</v>
      </c>
      <c r="AI176">
        <v>1</v>
      </c>
      <c r="AJ176">
        <v>1</v>
      </c>
      <c r="AK176">
        <v>1</v>
      </c>
      <c r="AL176">
        <v>1</v>
      </c>
      <c r="AN176">
        <v>0</v>
      </c>
      <c r="AO176">
        <v>1</v>
      </c>
      <c r="AP176">
        <v>1</v>
      </c>
      <c r="AQ176">
        <v>0</v>
      </c>
      <c r="AR176">
        <v>0</v>
      </c>
      <c r="AS176" t="s">
        <v>3</v>
      </c>
      <c r="AT176">
        <v>6.03</v>
      </c>
      <c r="AU176" t="s">
        <v>315</v>
      </c>
      <c r="AV176">
        <v>1</v>
      </c>
      <c r="AW176">
        <v>2</v>
      </c>
      <c r="AX176">
        <v>43078016</v>
      </c>
      <c r="AY176">
        <v>1</v>
      </c>
      <c r="AZ176">
        <v>0</v>
      </c>
      <c r="BA176">
        <v>177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CX176">
        <f>Y176*Source!I129</f>
        <v>4.8240000000000007</v>
      </c>
      <c r="CY176">
        <f t="shared" si="33"/>
        <v>13.17</v>
      </c>
      <c r="CZ176">
        <f t="shared" si="34"/>
        <v>13.17</v>
      </c>
      <c r="DA176">
        <f t="shared" si="35"/>
        <v>1</v>
      </c>
      <c r="DB176">
        <f t="shared" si="36"/>
        <v>63.54</v>
      </c>
      <c r="DC176">
        <f t="shared" si="37"/>
        <v>0</v>
      </c>
    </row>
    <row r="177" spans="1:107">
      <c r="A177">
        <f>ROW(Source!A129)</f>
        <v>129</v>
      </c>
      <c r="B177">
        <v>43077426</v>
      </c>
      <c r="C177">
        <v>43078009</v>
      </c>
      <c r="D177">
        <v>23568435</v>
      </c>
      <c r="E177">
        <v>1</v>
      </c>
      <c r="F177">
        <v>1</v>
      </c>
      <c r="G177">
        <v>1</v>
      </c>
      <c r="H177">
        <v>1</v>
      </c>
      <c r="I177" t="s">
        <v>554</v>
      </c>
      <c r="J177" t="s">
        <v>3</v>
      </c>
      <c r="K177" t="s">
        <v>555</v>
      </c>
      <c r="L177">
        <v>1369</v>
      </c>
      <c r="N177">
        <v>1013</v>
      </c>
      <c r="O177" t="s">
        <v>398</v>
      </c>
      <c r="P177" t="s">
        <v>398</v>
      </c>
      <c r="Q177">
        <v>1</v>
      </c>
      <c r="W177">
        <v>0</v>
      </c>
      <c r="X177">
        <v>-618459034</v>
      </c>
      <c r="Y177">
        <v>2.1440000000000001</v>
      </c>
      <c r="AA177">
        <v>0</v>
      </c>
      <c r="AB177">
        <v>0</v>
      </c>
      <c r="AC177">
        <v>0</v>
      </c>
      <c r="AD177">
        <v>11.86</v>
      </c>
      <c r="AE177">
        <v>0</v>
      </c>
      <c r="AF177">
        <v>0</v>
      </c>
      <c r="AG177">
        <v>0</v>
      </c>
      <c r="AH177">
        <v>11.86</v>
      </c>
      <c r="AI177">
        <v>1</v>
      </c>
      <c r="AJ177">
        <v>1</v>
      </c>
      <c r="AK177">
        <v>1</v>
      </c>
      <c r="AL177">
        <v>1</v>
      </c>
      <c r="AN177">
        <v>0</v>
      </c>
      <c r="AO177">
        <v>1</v>
      </c>
      <c r="AP177">
        <v>1</v>
      </c>
      <c r="AQ177">
        <v>0</v>
      </c>
      <c r="AR177">
        <v>0</v>
      </c>
      <c r="AS177" t="s">
        <v>3</v>
      </c>
      <c r="AT177">
        <v>2.68</v>
      </c>
      <c r="AU177" t="s">
        <v>315</v>
      </c>
      <c r="AV177">
        <v>1</v>
      </c>
      <c r="AW177">
        <v>2</v>
      </c>
      <c r="AX177">
        <v>43078017</v>
      </c>
      <c r="AY177">
        <v>1</v>
      </c>
      <c r="AZ177">
        <v>0</v>
      </c>
      <c r="BA177">
        <v>178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CX177">
        <f>Y177*Source!I129</f>
        <v>2.1440000000000001</v>
      </c>
      <c r="CY177">
        <f t="shared" si="33"/>
        <v>11.86</v>
      </c>
      <c r="CZ177">
        <f t="shared" si="34"/>
        <v>11.86</v>
      </c>
      <c r="DA177">
        <f t="shared" si="35"/>
        <v>1</v>
      </c>
      <c r="DB177">
        <f t="shared" si="36"/>
        <v>25.42</v>
      </c>
      <c r="DC177">
        <f t="shared" si="37"/>
        <v>0</v>
      </c>
    </row>
    <row r="178" spans="1:107">
      <c r="A178">
        <f>ROW(Source!A129)</f>
        <v>129</v>
      </c>
      <c r="B178">
        <v>43077426</v>
      </c>
      <c r="C178">
        <v>43078009</v>
      </c>
      <c r="D178">
        <v>23568438</v>
      </c>
      <c r="E178">
        <v>1</v>
      </c>
      <c r="F178">
        <v>1</v>
      </c>
      <c r="G178">
        <v>1</v>
      </c>
      <c r="H178">
        <v>1</v>
      </c>
      <c r="I178" t="s">
        <v>556</v>
      </c>
      <c r="J178" t="s">
        <v>3</v>
      </c>
      <c r="K178" t="s">
        <v>557</v>
      </c>
      <c r="L178">
        <v>1369</v>
      </c>
      <c r="N178">
        <v>1013</v>
      </c>
      <c r="O178" t="s">
        <v>398</v>
      </c>
      <c r="P178" t="s">
        <v>398</v>
      </c>
      <c r="Q178">
        <v>1</v>
      </c>
      <c r="W178">
        <v>0</v>
      </c>
      <c r="X178">
        <v>712852101</v>
      </c>
      <c r="Y178">
        <v>1.0720000000000001</v>
      </c>
      <c r="AA178">
        <v>0</v>
      </c>
      <c r="AB178">
        <v>0</v>
      </c>
      <c r="AC178">
        <v>0</v>
      </c>
      <c r="AD178">
        <v>15.83</v>
      </c>
      <c r="AE178">
        <v>0</v>
      </c>
      <c r="AF178">
        <v>0</v>
      </c>
      <c r="AG178">
        <v>0</v>
      </c>
      <c r="AH178">
        <v>15.83</v>
      </c>
      <c r="AI178">
        <v>1</v>
      </c>
      <c r="AJ178">
        <v>1</v>
      </c>
      <c r="AK178">
        <v>1</v>
      </c>
      <c r="AL178">
        <v>1</v>
      </c>
      <c r="AN178">
        <v>0</v>
      </c>
      <c r="AO178">
        <v>1</v>
      </c>
      <c r="AP178">
        <v>1</v>
      </c>
      <c r="AQ178">
        <v>0</v>
      </c>
      <c r="AR178">
        <v>0</v>
      </c>
      <c r="AS178" t="s">
        <v>3</v>
      </c>
      <c r="AT178">
        <v>1.34</v>
      </c>
      <c r="AU178" t="s">
        <v>315</v>
      </c>
      <c r="AV178">
        <v>1</v>
      </c>
      <c r="AW178">
        <v>2</v>
      </c>
      <c r="AX178">
        <v>43078018</v>
      </c>
      <c r="AY178">
        <v>1</v>
      </c>
      <c r="AZ178">
        <v>0</v>
      </c>
      <c r="BA178">
        <v>179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CX178">
        <f>Y178*Source!I129</f>
        <v>1.0720000000000001</v>
      </c>
      <c r="CY178">
        <f t="shared" si="33"/>
        <v>15.83</v>
      </c>
      <c r="CZ178">
        <f t="shared" si="34"/>
        <v>15.83</v>
      </c>
      <c r="DA178">
        <f t="shared" si="35"/>
        <v>1</v>
      </c>
      <c r="DB178">
        <f t="shared" si="36"/>
        <v>16.97</v>
      </c>
      <c r="DC178">
        <f t="shared" si="37"/>
        <v>0</v>
      </c>
    </row>
    <row r="179" spans="1:107">
      <c r="A179">
        <f>ROW(Source!A129)</f>
        <v>129</v>
      </c>
      <c r="B179">
        <v>43077426</v>
      </c>
      <c r="C179">
        <v>43078009</v>
      </c>
      <c r="D179">
        <v>23411808</v>
      </c>
      <c r="E179">
        <v>1</v>
      </c>
      <c r="F179">
        <v>1</v>
      </c>
      <c r="G179">
        <v>1</v>
      </c>
      <c r="H179">
        <v>1</v>
      </c>
      <c r="I179" t="s">
        <v>558</v>
      </c>
      <c r="J179" t="s">
        <v>3</v>
      </c>
      <c r="K179" t="s">
        <v>559</v>
      </c>
      <c r="L179">
        <v>1369</v>
      </c>
      <c r="N179">
        <v>1013</v>
      </c>
      <c r="O179" t="s">
        <v>398</v>
      </c>
      <c r="P179" t="s">
        <v>398</v>
      </c>
      <c r="Q179">
        <v>1</v>
      </c>
      <c r="W179">
        <v>0</v>
      </c>
      <c r="X179">
        <v>-1698337347</v>
      </c>
      <c r="Y179">
        <v>0.53600000000000003</v>
      </c>
      <c r="AA179">
        <v>0</v>
      </c>
      <c r="AB179">
        <v>0</v>
      </c>
      <c r="AC179">
        <v>0</v>
      </c>
      <c r="AD179">
        <v>9.5399999999999991</v>
      </c>
      <c r="AE179">
        <v>0</v>
      </c>
      <c r="AF179">
        <v>0</v>
      </c>
      <c r="AG179">
        <v>0</v>
      </c>
      <c r="AH179">
        <v>9.5399999999999991</v>
      </c>
      <c r="AI179">
        <v>1</v>
      </c>
      <c r="AJ179">
        <v>1</v>
      </c>
      <c r="AK179">
        <v>1</v>
      </c>
      <c r="AL179">
        <v>1</v>
      </c>
      <c r="AN179">
        <v>0</v>
      </c>
      <c r="AO179">
        <v>1</v>
      </c>
      <c r="AP179">
        <v>1</v>
      </c>
      <c r="AQ179">
        <v>0</v>
      </c>
      <c r="AR179">
        <v>0</v>
      </c>
      <c r="AS179" t="s">
        <v>3</v>
      </c>
      <c r="AT179">
        <v>0.67</v>
      </c>
      <c r="AU179" t="s">
        <v>315</v>
      </c>
      <c r="AV179">
        <v>1</v>
      </c>
      <c r="AW179">
        <v>2</v>
      </c>
      <c r="AX179">
        <v>43078019</v>
      </c>
      <c r="AY179">
        <v>1</v>
      </c>
      <c r="AZ179">
        <v>0</v>
      </c>
      <c r="BA179">
        <v>180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CX179">
        <f>Y179*Source!I129</f>
        <v>0.53600000000000003</v>
      </c>
      <c r="CY179">
        <f t="shared" si="33"/>
        <v>9.5399999999999991</v>
      </c>
      <c r="CZ179">
        <f t="shared" si="34"/>
        <v>9.5399999999999991</v>
      </c>
      <c r="DA179">
        <f t="shared" si="35"/>
        <v>1</v>
      </c>
      <c r="DB179">
        <f t="shared" si="36"/>
        <v>5.1100000000000003</v>
      </c>
      <c r="DC179">
        <f t="shared" si="37"/>
        <v>0</v>
      </c>
    </row>
    <row r="229" spans="9:9">
      <c r="I229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180"/>
  <sheetViews>
    <sheetView workbookViewId="0"/>
  </sheetViews>
  <sheetFormatPr defaultColWidth="9.140625" defaultRowHeight="12.75"/>
  <cols>
    <col min="1" max="256" width="9.140625" customWidth="1"/>
  </cols>
  <sheetData>
    <row r="1" spans="1:44">
      <c r="A1">
        <f>ROW(Source!A28)</f>
        <v>28</v>
      </c>
      <c r="B1">
        <v>43077617</v>
      </c>
      <c r="C1">
        <v>43077606</v>
      </c>
      <c r="D1">
        <v>23351341</v>
      </c>
      <c r="E1">
        <v>1</v>
      </c>
      <c r="F1">
        <v>1</v>
      </c>
      <c r="G1">
        <v>1</v>
      </c>
      <c r="H1">
        <v>1</v>
      </c>
      <c r="I1" t="s">
        <v>396</v>
      </c>
      <c r="J1" t="s">
        <v>3</v>
      </c>
      <c r="K1" t="s">
        <v>397</v>
      </c>
      <c r="L1">
        <v>1369</v>
      </c>
      <c r="N1">
        <v>1013</v>
      </c>
      <c r="O1" t="s">
        <v>398</v>
      </c>
      <c r="P1" t="s">
        <v>398</v>
      </c>
      <c r="Q1">
        <v>1</v>
      </c>
      <c r="X1">
        <v>5.39</v>
      </c>
      <c r="Y1">
        <v>0</v>
      </c>
      <c r="Z1">
        <v>0</v>
      </c>
      <c r="AA1">
        <v>0</v>
      </c>
      <c r="AB1">
        <v>8.7899999999999991</v>
      </c>
      <c r="AC1">
        <v>0</v>
      </c>
      <c r="AD1">
        <v>1</v>
      </c>
      <c r="AE1">
        <v>1</v>
      </c>
      <c r="AF1" t="s">
        <v>28</v>
      </c>
      <c r="AG1">
        <v>6.1984999999999992</v>
      </c>
      <c r="AH1">
        <v>2</v>
      </c>
      <c r="AI1">
        <v>43077607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>
      <c r="A2">
        <f>ROW(Source!A28)</f>
        <v>28</v>
      </c>
      <c r="B2">
        <v>43077618</v>
      </c>
      <c r="C2">
        <v>43077606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40</v>
      </c>
      <c r="J2" t="s">
        <v>3</v>
      </c>
      <c r="K2" t="s">
        <v>399</v>
      </c>
      <c r="L2">
        <v>608254</v>
      </c>
      <c r="N2">
        <v>1013</v>
      </c>
      <c r="O2" t="s">
        <v>400</v>
      </c>
      <c r="P2" t="s">
        <v>400</v>
      </c>
      <c r="Q2">
        <v>1</v>
      </c>
      <c r="X2">
        <v>0.02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27</v>
      </c>
      <c r="AG2">
        <v>0</v>
      </c>
      <c r="AH2">
        <v>2</v>
      </c>
      <c r="AI2">
        <v>43077608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>
      <c r="A3">
        <f>ROW(Source!A28)</f>
        <v>28</v>
      </c>
      <c r="B3">
        <v>43077619</v>
      </c>
      <c r="C3">
        <v>43077606</v>
      </c>
      <c r="D3">
        <v>33274357</v>
      </c>
      <c r="E3">
        <v>1</v>
      </c>
      <c r="F3">
        <v>1</v>
      </c>
      <c r="G3">
        <v>1</v>
      </c>
      <c r="H3">
        <v>2</v>
      </c>
      <c r="I3" t="s">
        <v>401</v>
      </c>
      <c r="J3" t="s">
        <v>402</v>
      </c>
      <c r="K3" t="s">
        <v>403</v>
      </c>
      <c r="L3">
        <v>1368</v>
      </c>
      <c r="N3">
        <v>1011</v>
      </c>
      <c r="O3" t="s">
        <v>404</v>
      </c>
      <c r="P3" t="s">
        <v>404</v>
      </c>
      <c r="Q3">
        <v>1</v>
      </c>
      <c r="X3">
        <v>0.02</v>
      </c>
      <c r="Y3">
        <v>0</v>
      </c>
      <c r="Z3">
        <v>138.54</v>
      </c>
      <c r="AA3">
        <v>12.1</v>
      </c>
      <c r="AB3">
        <v>0</v>
      </c>
      <c r="AC3">
        <v>0</v>
      </c>
      <c r="AD3">
        <v>1</v>
      </c>
      <c r="AE3">
        <v>0</v>
      </c>
      <c r="AF3" t="s">
        <v>27</v>
      </c>
      <c r="AG3">
        <v>0</v>
      </c>
      <c r="AH3">
        <v>2</v>
      </c>
      <c r="AI3">
        <v>43077609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>
      <c r="A4">
        <f>ROW(Source!A28)</f>
        <v>28</v>
      </c>
      <c r="B4">
        <v>43077620</v>
      </c>
      <c r="C4">
        <v>43077606</v>
      </c>
      <c r="D4">
        <v>33276210</v>
      </c>
      <c r="E4">
        <v>1</v>
      </c>
      <c r="F4">
        <v>1</v>
      </c>
      <c r="G4">
        <v>1</v>
      </c>
      <c r="H4">
        <v>2</v>
      </c>
      <c r="I4" t="s">
        <v>405</v>
      </c>
      <c r="J4" t="s">
        <v>406</v>
      </c>
      <c r="K4" t="s">
        <v>407</v>
      </c>
      <c r="L4">
        <v>1368</v>
      </c>
      <c r="N4">
        <v>1011</v>
      </c>
      <c r="O4" t="s">
        <v>404</v>
      </c>
      <c r="P4" t="s">
        <v>404</v>
      </c>
      <c r="Q4">
        <v>1</v>
      </c>
      <c r="X4">
        <v>0.02</v>
      </c>
      <c r="Y4">
        <v>0</v>
      </c>
      <c r="Z4">
        <v>91.76</v>
      </c>
      <c r="AA4">
        <v>10.35</v>
      </c>
      <c r="AB4">
        <v>0</v>
      </c>
      <c r="AC4">
        <v>0</v>
      </c>
      <c r="AD4">
        <v>1</v>
      </c>
      <c r="AE4">
        <v>0</v>
      </c>
      <c r="AF4" t="s">
        <v>27</v>
      </c>
      <c r="AG4">
        <v>0</v>
      </c>
      <c r="AH4">
        <v>2</v>
      </c>
      <c r="AI4">
        <v>43077610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>
      <c r="A5">
        <f>ROW(Source!A28)</f>
        <v>28</v>
      </c>
      <c r="B5">
        <v>43077621</v>
      </c>
      <c r="C5">
        <v>43077606</v>
      </c>
      <c r="D5">
        <v>33210098</v>
      </c>
      <c r="E5">
        <v>1</v>
      </c>
      <c r="F5">
        <v>1</v>
      </c>
      <c r="G5">
        <v>1</v>
      </c>
      <c r="H5">
        <v>3</v>
      </c>
      <c r="I5" t="s">
        <v>408</v>
      </c>
      <c r="J5" t="s">
        <v>409</v>
      </c>
      <c r="K5" t="s">
        <v>410</v>
      </c>
      <c r="L5">
        <v>1348</v>
      </c>
      <c r="N5">
        <v>1009</v>
      </c>
      <c r="O5" t="s">
        <v>411</v>
      </c>
      <c r="P5" t="s">
        <v>411</v>
      </c>
      <c r="Q5">
        <v>1000</v>
      </c>
      <c r="X5">
        <v>5.9999999999999995E-4</v>
      </c>
      <c r="Y5">
        <v>1820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27</v>
      </c>
      <c r="AG5">
        <v>0</v>
      </c>
      <c r="AH5">
        <v>2</v>
      </c>
      <c r="AI5">
        <v>43077611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>
      <c r="A6">
        <f>ROW(Source!A28)</f>
        <v>28</v>
      </c>
      <c r="B6">
        <v>43077622</v>
      </c>
      <c r="C6">
        <v>43077606</v>
      </c>
      <c r="D6">
        <v>33212190</v>
      </c>
      <c r="E6">
        <v>1</v>
      </c>
      <c r="F6">
        <v>1</v>
      </c>
      <c r="G6">
        <v>1</v>
      </c>
      <c r="H6">
        <v>3</v>
      </c>
      <c r="I6" t="s">
        <v>412</v>
      </c>
      <c r="J6" t="s">
        <v>413</v>
      </c>
      <c r="K6" t="s">
        <v>414</v>
      </c>
      <c r="L6">
        <v>1346</v>
      </c>
      <c r="N6">
        <v>1009</v>
      </c>
      <c r="O6" t="s">
        <v>415</v>
      </c>
      <c r="P6" t="s">
        <v>415</v>
      </c>
      <c r="Q6">
        <v>1</v>
      </c>
      <c r="X6">
        <v>0.02</v>
      </c>
      <c r="Y6">
        <v>29.04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27</v>
      </c>
      <c r="AG6">
        <v>0</v>
      </c>
      <c r="AH6">
        <v>2</v>
      </c>
      <c r="AI6">
        <v>43077612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>
      <c r="A7">
        <f>ROW(Source!A28)</f>
        <v>28</v>
      </c>
      <c r="B7">
        <v>43077623</v>
      </c>
      <c r="C7">
        <v>43077606</v>
      </c>
      <c r="D7">
        <v>33212637</v>
      </c>
      <c r="E7">
        <v>1</v>
      </c>
      <c r="F7">
        <v>1</v>
      </c>
      <c r="G7">
        <v>1</v>
      </c>
      <c r="H7">
        <v>3</v>
      </c>
      <c r="I7" t="s">
        <v>416</v>
      </c>
      <c r="J7" t="s">
        <v>417</v>
      </c>
      <c r="K7" t="s">
        <v>418</v>
      </c>
      <c r="L7">
        <v>1346</v>
      </c>
      <c r="N7">
        <v>1009</v>
      </c>
      <c r="O7" t="s">
        <v>415</v>
      </c>
      <c r="P7" t="s">
        <v>415</v>
      </c>
      <c r="Q7">
        <v>1</v>
      </c>
      <c r="X7">
        <v>0.16</v>
      </c>
      <c r="Y7">
        <v>31</v>
      </c>
      <c r="Z7">
        <v>0</v>
      </c>
      <c r="AA7">
        <v>0</v>
      </c>
      <c r="AB7">
        <v>0</v>
      </c>
      <c r="AC7">
        <v>0</v>
      </c>
      <c r="AD7">
        <v>1</v>
      </c>
      <c r="AE7">
        <v>0</v>
      </c>
      <c r="AF7" t="s">
        <v>27</v>
      </c>
      <c r="AG7">
        <v>0</v>
      </c>
      <c r="AH7">
        <v>2</v>
      </c>
      <c r="AI7">
        <v>43077613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>
      <c r="A8">
        <f>ROW(Source!A28)</f>
        <v>28</v>
      </c>
      <c r="B8">
        <v>43077624</v>
      </c>
      <c r="C8">
        <v>43077606</v>
      </c>
      <c r="D8">
        <v>33272885</v>
      </c>
      <c r="E8">
        <v>1</v>
      </c>
      <c r="F8">
        <v>1</v>
      </c>
      <c r="G8">
        <v>1</v>
      </c>
      <c r="H8">
        <v>3</v>
      </c>
      <c r="I8" t="s">
        <v>419</v>
      </c>
      <c r="J8" t="s">
        <v>420</v>
      </c>
      <c r="K8" t="s">
        <v>421</v>
      </c>
      <c r="L8">
        <v>1356</v>
      </c>
      <c r="N8">
        <v>1010</v>
      </c>
      <c r="O8" t="s">
        <v>422</v>
      </c>
      <c r="P8" t="s">
        <v>422</v>
      </c>
      <c r="Q8">
        <v>1000</v>
      </c>
      <c r="X8">
        <v>1.2200000000000001E-2</v>
      </c>
      <c r="Y8">
        <v>120.8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27</v>
      </c>
      <c r="AG8">
        <v>0</v>
      </c>
      <c r="AH8">
        <v>2</v>
      </c>
      <c r="AI8">
        <v>43077614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>
      <c r="A9">
        <f>ROW(Source!A28)</f>
        <v>28</v>
      </c>
      <c r="B9">
        <v>43077625</v>
      </c>
      <c r="C9">
        <v>43077606</v>
      </c>
      <c r="D9">
        <v>33266126</v>
      </c>
      <c r="E9">
        <v>1</v>
      </c>
      <c r="F9">
        <v>1</v>
      </c>
      <c r="G9">
        <v>1</v>
      </c>
      <c r="H9">
        <v>3</v>
      </c>
      <c r="I9" t="s">
        <v>423</v>
      </c>
      <c r="J9" t="s">
        <v>424</v>
      </c>
      <c r="K9" t="s">
        <v>425</v>
      </c>
      <c r="L9">
        <v>1354</v>
      </c>
      <c r="N9">
        <v>1010</v>
      </c>
      <c r="O9" t="s">
        <v>72</v>
      </c>
      <c r="P9" t="s">
        <v>72</v>
      </c>
      <c r="Q9">
        <v>1</v>
      </c>
      <c r="X9">
        <v>5</v>
      </c>
      <c r="Y9">
        <v>1.1200000000000001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27</v>
      </c>
      <c r="AG9">
        <v>0</v>
      </c>
      <c r="AH9">
        <v>2</v>
      </c>
      <c r="AI9">
        <v>43077615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>
      <c r="A10">
        <f>ROW(Source!A28)</f>
        <v>28</v>
      </c>
      <c r="B10">
        <v>43077626</v>
      </c>
      <c r="C10">
        <v>43077606</v>
      </c>
      <c r="D10">
        <v>33273846</v>
      </c>
      <c r="E10">
        <v>1</v>
      </c>
      <c r="F10">
        <v>1</v>
      </c>
      <c r="G10">
        <v>1</v>
      </c>
      <c r="H10">
        <v>3</v>
      </c>
      <c r="I10" t="s">
        <v>426</v>
      </c>
      <c r="J10" t="s">
        <v>427</v>
      </c>
      <c r="K10" t="s">
        <v>428</v>
      </c>
      <c r="L10">
        <v>1374</v>
      </c>
      <c r="N10">
        <v>1013</v>
      </c>
      <c r="O10" t="s">
        <v>429</v>
      </c>
      <c r="P10" t="s">
        <v>429</v>
      </c>
      <c r="Q10">
        <v>1</v>
      </c>
      <c r="X10">
        <v>0.95</v>
      </c>
      <c r="Y10">
        <v>1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27</v>
      </c>
      <c r="AG10">
        <v>0</v>
      </c>
      <c r="AH10">
        <v>2</v>
      </c>
      <c r="AI10">
        <v>43077616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>
      <c r="A11">
        <f>ROW(Source!A29)</f>
        <v>29</v>
      </c>
      <c r="B11">
        <v>43077636</v>
      </c>
      <c r="C11">
        <v>43077627</v>
      </c>
      <c r="D11">
        <v>23351341</v>
      </c>
      <c r="E11">
        <v>1</v>
      </c>
      <c r="F11">
        <v>1</v>
      </c>
      <c r="G11">
        <v>1</v>
      </c>
      <c r="H11">
        <v>1</v>
      </c>
      <c r="I11" t="s">
        <v>396</v>
      </c>
      <c r="J11" t="s">
        <v>3</v>
      </c>
      <c r="K11" t="s">
        <v>397</v>
      </c>
      <c r="L11">
        <v>1369</v>
      </c>
      <c r="N11">
        <v>1013</v>
      </c>
      <c r="O11" t="s">
        <v>398</v>
      </c>
      <c r="P11" t="s">
        <v>398</v>
      </c>
      <c r="Q11">
        <v>1</v>
      </c>
      <c r="X11">
        <v>2.82</v>
      </c>
      <c r="Y11">
        <v>0</v>
      </c>
      <c r="Z11">
        <v>0</v>
      </c>
      <c r="AA11">
        <v>0</v>
      </c>
      <c r="AB11">
        <v>8.7899999999999991</v>
      </c>
      <c r="AC11">
        <v>0</v>
      </c>
      <c r="AD11">
        <v>1</v>
      </c>
      <c r="AE11">
        <v>1</v>
      </c>
      <c r="AF11" t="s">
        <v>28</v>
      </c>
      <c r="AG11">
        <v>3.2429999999999994</v>
      </c>
      <c r="AH11">
        <v>2</v>
      </c>
      <c r="AI11">
        <v>43077628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>
      <c r="A12">
        <f>ROW(Source!A29)</f>
        <v>29</v>
      </c>
      <c r="B12">
        <v>43077637</v>
      </c>
      <c r="C12">
        <v>43077627</v>
      </c>
      <c r="D12">
        <v>121548</v>
      </c>
      <c r="E12">
        <v>1</v>
      </c>
      <c r="F12">
        <v>1</v>
      </c>
      <c r="G12">
        <v>1</v>
      </c>
      <c r="H12">
        <v>1</v>
      </c>
      <c r="I12" t="s">
        <v>40</v>
      </c>
      <c r="J12" t="s">
        <v>3</v>
      </c>
      <c r="K12" t="s">
        <v>399</v>
      </c>
      <c r="L12">
        <v>608254</v>
      </c>
      <c r="N12">
        <v>1013</v>
      </c>
      <c r="O12" t="s">
        <v>400</v>
      </c>
      <c r="P12" t="s">
        <v>400</v>
      </c>
      <c r="Q12">
        <v>1</v>
      </c>
      <c r="X12">
        <v>0.01</v>
      </c>
      <c r="Y12">
        <v>0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2</v>
      </c>
      <c r="AF12" t="s">
        <v>27</v>
      </c>
      <c r="AG12">
        <v>0</v>
      </c>
      <c r="AH12">
        <v>2</v>
      </c>
      <c r="AI12">
        <v>43077629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>
      <c r="A13">
        <f>ROW(Source!A29)</f>
        <v>29</v>
      </c>
      <c r="B13">
        <v>43077638</v>
      </c>
      <c r="C13">
        <v>43077627</v>
      </c>
      <c r="D13">
        <v>33274357</v>
      </c>
      <c r="E13">
        <v>1</v>
      </c>
      <c r="F13">
        <v>1</v>
      </c>
      <c r="G13">
        <v>1</v>
      </c>
      <c r="H13">
        <v>2</v>
      </c>
      <c r="I13" t="s">
        <v>401</v>
      </c>
      <c r="J13" t="s">
        <v>402</v>
      </c>
      <c r="K13" t="s">
        <v>403</v>
      </c>
      <c r="L13">
        <v>1368</v>
      </c>
      <c r="N13">
        <v>1011</v>
      </c>
      <c r="O13" t="s">
        <v>404</v>
      </c>
      <c r="P13" t="s">
        <v>404</v>
      </c>
      <c r="Q13">
        <v>1</v>
      </c>
      <c r="X13">
        <v>0.01</v>
      </c>
      <c r="Y13">
        <v>0</v>
      </c>
      <c r="Z13">
        <v>138.54</v>
      </c>
      <c r="AA13">
        <v>12.1</v>
      </c>
      <c r="AB13">
        <v>0</v>
      </c>
      <c r="AC13">
        <v>0</v>
      </c>
      <c r="AD13">
        <v>1</v>
      </c>
      <c r="AE13">
        <v>0</v>
      </c>
      <c r="AF13" t="s">
        <v>27</v>
      </c>
      <c r="AG13">
        <v>0</v>
      </c>
      <c r="AH13">
        <v>2</v>
      </c>
      <c r="AI13">
        <v>43077630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>
      <c r="A14">
        <f>ROW(Source!A29)</f>
        <v>29</v>
      </c>
      <c r="B14">
        <v>43077639</v>
      </c>
      <c r="C14">
        <v>43077627</v>
      </c>
      <c r="D14">
        <v>33276210</v>
      </c>
      <c r="E14">
        <v>1</v>
      </c>
      <c r="F14">
        <v>1</v>
      </c>
      <c r="G14">
        <v>1</v>
      </c>
      <c r="H14">
        <v>2</v>
      </c>
      <c r="I14" t="s">
        <v>405</v>
      </c>
      <c r="J14" t="s">
        <v>406</v>
      </c>
      <c r="K14" t="s">
        <v>407</v>
      </c>
      <c r="L14">
        <v>1368</v>
      </c>
      <c r="N14">
        <v>1011</v>
      </c>
      <c r="O14" t="s">
        <v>404</v>
      </c>
      <c r="P14" t="s">
        <v>404</v>
      </c>
      <c r="Q14">
        <v>1</v>
      </c>
      <c r="X14">
        <v>0.01</v>
      </c>
      <c r="Y14">
        <v>0</v>
      </c>
      <c r="Z14">
        <v>91.76</v>
      </c>
      <c r="AA14">
        <v>10.35</v>
      </c>
      <c r="AB14">
        <v>0</v>
      </c>
      <c r="AC14">
        <v>0</v>
      </c>
      <c r="AD14">
        <v>1</v>
      </c>
      <c r="AE14">
        <v>0</v>
      </c>
      <c r="AF14" t="s">
        <v>27</v>
      </c>
      <c r="AG14">
        <v>0</v>
      </c>
      <c r="AH14">
        <v>2</v>
      </c>
      <c r="AI14">
        <v>43077631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>
      <c r="A15">
        <f>ROW(Source!A29)</f>
        <v>29</v>
      </c>
      <c r="B15">
        <v>43077640</v>
      </c>
      <c r="C15">
        <v>43077627</v>
      </c>
      <c r="D15">
        <v>33212190</v>
      </c>
      <c r="E15">
        <v>1</v>
      </c>
      <c r="F15">
        <v>1</v>
      </c>
      <c r="G15">
        <v>1</v>
      </c>
      <c r="H15">
        <v>3</v>
      </c>
      <c r="I15" t="s">
        <v>412</v>
      </c>
      <c r="J15" t="s">
        <v>413</v>
      </c>
      <c r="K15" t="s">
        <v>414</v>
      </c>
      <c r="L15">
        <v>1346</v>
      </c>
      <c r="N15">
        <v>1009</v>
      </c>
      <c r="O15" t="s">
        <v>415</v>
      </c>
      <c r="P15" t="s">
        <v>415</v>
      </c>
      <c r="Q15">
        <v>1</v>
      </c>
      <c r="X15">
        <v>0.05</v>
      </c>
      <c r="Y15">
        <v>29.04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0</v>
      </c>
      <c r="AF15" t="s">
        <v>27</v>
      </c>
      <c r="AG15">
        <v>0</v>
      </c>
      <c r="AH15">
        <v>2</v>
      </c>
      <c r="AI15">
        <v>43077632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>
      <c r="A16">
        <f>ROW(Source!A29)</f>
        <v>29</v>
      </c>
      <c r="B16">
        <v>43077641</v>
      </c>
      <c r="C16">
        <v>43077627</v>
      </c>
      <c r="D16">
        <v>33212598</v>
      </c>
      <c r="E16">
        <v>1</v>
      </c>
      <c r="F16">
        <v>1</v>
      </c>
      <c r="G16">
        <v>1</v>
      </c>
      <c r="H16">
        <v>3</v>
      </c>
      <c r="I16" t="s">
        <v>430</v>
      </c>
      <c r="J16" t="s">
        <v>431</v>
      </c>
      <c r="K16" t="s">
        <v>432</v>
      </c>
      <c r="L16">
        <v>1308</v>
      </c>
      <c r="N16">
        <v>1003</v>
      </c>
      <c r="O16" t="s">
        <v>25</v>
      </c>
      <c r="P16" t="s">
        <v>25</v>
      </c>
      <c r="Q16">
        <v>100</v>
      </c>
      <c r="X16">
        <v>0.05</v>
      </c>
      <c r="Y16">
        <v>121.8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0</v>
      </c>
      <c r="AF16" t="s">
        <v>27</v>
      </c>
      <c r="AG16">
        <v>0</v>
      </c>
      <c r="AH16">
        <v>2</v>
      </c>
      <c r="AI16">
        <v>43077633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>
      <c r="A17">
        <f>ROW(Source!A29)</f>
        <v>29</v>
      </c>
      <c r="B17">
        <v>43077642</v>
      </c>
      <c r="C17">
        <v>43077627</v>
      </c>
      <c r="D17">
        <v>33212637</v>
      </c>
      <c r="E17">
        <v>1</v>
      </c>
      <c r="F17">
        <v>1</v>
      </c>
      <c r="G17">
        <v>1</v>
      </c>
      <c r="H17">
        <v>3</v>
      </c>
      <c r="I17" t="s">
        <v>416</v>
      </c>
      <c r="J17" t="s">
        <v>417</v>
      </c>
      <c r="K17" t="s">
        <v>418</v>
      </c>
      <c r="L17">
        <v>1346</v>
      </c>
      <c r="N17">
        <v>1009</v>
      </c>
      <c r="O17" t="s">
        <v>415</v>
      </c>
      <c r="P17" t="s">
        <v>415</v>
      </c>
      <c r="Q17">
        <v>1</v>
      </c>
      <c r="X17">
        <v>0.16</v>
      </c>
      <c r="Y17">
        <v>31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27</v>
      </c>
      <c r="AG17">
        <v>0</v>
      </c>
      <c r="AH17">
        <v>2</v>
      </c>
      <c r="AI17">
        <v>43077634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>
      <c r="A18">
        <f>ROW(Source!A29)</f>
        <v>29</v>
      </c>
      <c r="B18">
        <v>43077643</v>
      </c>
      <c r="C18">
        <v>43077627</v>
      </c>
      <c r="D18">
        <v>33273846</v>
      </c>
      <c r="E18">
        <v>1</v>
      </c>
      <c r="F18">
        <v>1</v>
      </c>
      <c r="G18">
        <v>1</v>
      </c>
      <c r="H18">
        <v>3</v>
      </c>
      <c r="I18" t="s">
        <v>426</v>
      </c>
      <c r="J18" t="s">
        <v>427</v>
      </c>
      <c r="K18" t="s">
        <v>428</v>
      </c>
      <c r="L18">
        <v>1374</v>
      </c>
      <c r="N18">
        <v>1013</v>
      </c>
      <c r="O18" t="s">
        <v>429</v>
      </c>
      <c r="P18" t="s">
        <v>429</v>
      </c>
      <c r="Q18">
        <v>1</v>
      </c>
      <c r="X18">
        <v>0.5</v>
      </c>
      <c r="Y18">
        <v>1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27</v>
      </c>
      <c r="AG18">
        <v>0</v>
      </c>
      <c r="AH18">
        <v>2</v>
      </c>
      <c r="AI18">
        <v>43077635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>
      <c r="A19">
        <f>ROW(Source!A30)</f>
        <v>30</v>
      </c>
      <c r="B19">
        <v>43077653</v>
      </c>
      <c r="C19">
        <v>43077644</v>
      </c>
      <c r="D19">
        <v>23351341</v>
      </c>
      <c r="E19">
        <v>1</v>
      </c>
      <c r="F19">
        <v>1</v>
      </c>
      <c r="G19">
        <v>1</v>
      </c>
      <c r="H19">
        <v>1</v>
      </c>
      <c r="I19" t="s">
        <v>396</v>
      </c>
      <c r="J19" t="s">
        <v>3</v>
      </c>
      <c r="K19" t="s">
        <v>397</v>
      </c>
      <c r="L19">
        <v>1369</v>
      </c>
      <c r="N19">
        <v>1013</v>
      </c>
      <c r="O19" t="s">
        <v>398</v>
      </c>
      <c r="P19" t="s">
        <v>398</v>
      </c>
      <c r="Q19">
        <v>1</v>
      </c>
      <c r="X19">
        <v>1.03</v>
      </c>
      <c r="Y19">
        <v>0</v>
      </c>
      <c r="Z19">
        <v>0</v>
      </c>
      <c r="AA19">
        <v>0</v>
      </c>
      <c r="AB19">
        <v>8.7899999999999991</v>
      </c>
      <c r="AC19">
        <v>0</v>
      </c>
      <c r="AD19">
        <v>1</v>
      </c>
      <c r="AE19">
        <v>1</v>
      </c>
      <c r="AF19" t="s">
        <v>28</v>
      </c>
      <c r="AG19">
        <v>1.1844999999999999</v>
      </c>
      <c r="AH19">
        <v>2</v>
      </c>
      <c r="AI19">
        <v>43077645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>
      <c r="A20">
        <f>ROW(Source!A30)</f>
        <v>30</v>
      </c>
      <c r="B20">
        <v>43077654</v>
      </c>
      <c r="C20">
        <v>43077644</v>
      </c>
      <c r="D20">
        <v>121548</v>
      </c>
      <c r="E20">
        <v>1</v>
      </c>
      <c r="F20">
        <v>1</v>
      </c>
      <c r="G20">
        <v>1</v>
      </c>
      <c r="H20">
        <v>1</v>
      </c>
      <c r="I20" t="s">
        <v>40</v>
      </c>
      <c r="J20" t="s">
        <v>3</v>
      </c>
      <c r="K20" t="s">
        <v>399</v>
      </c>
      <c r="L20">
        <v>608254</v>
      </c>
      <c r="N20">
        <v>1013</v>
      </c>
      <c r="O20" t="s">
        <v>400</v>
      </c>
      <c r="P20" t="s">
        <v>400</v>
      </c>
      <c r="Q20">
        <v>1</v>
      </c>
      <c r="X20">
        <v>0.01</v>
      </c>
      <c r="Y20">
        <v>0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2</v>
      </c>
      <c r="AF20" t="s">
        <v>27</v>
      </c>
      <c r="AG20">
        <v>0</v>
      </c>
      <c r="AH20">
        <v>2</v>
      </c>
      <c r="AI20">
        <v>43077646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>
      <c r="A21">
        <f>ROW(Source!A30)</f>
        <v>30</v>
      </c>
      <c r="B21">
        <v>43077655</v>
      </c>
      <c r="C21">
        <v>43077644</v>
      </c>
      <c r="D21">
        <v>33274357</v>
      </c>
      <c r="E21">
        <v>1</v>
      </c>
      <c r="F21">
        <v>1</v>
      </c>
      <c r="G21">
        <v>1</v>
      </c>
      <c r="H21">
        <v>2</v>
      </c>
      <c r="I21" t="s">
        <v>401</v>
      </c>
      <c r="J21" t="s">
        <v>402</v>
      </c>
      <c r="K21" t="s">
        <v>403</v>
      </c>
      <c r="L21">
        <v>1368</v>
      </c>
      <c r="N21">
        <v>1011</v>
      </c>
      <c r="O21" t="s">
        <v>404</v>
      </c>
      <c r="P21" t="s">
        <v>404</v>
      </c>
      <c r="Q21">
        <v>1</v>
      </c>
      <c r="X21">
        <v>0.01</v>
      </c>
      <c r="Y21">
        <v>0</v>
      </c>
      <c r="Z21">
        <v>138.54</v>
      </c>
      <c r="AA21">
        <v>12.1</v>
      </c>
      <c r="AB21">
        <v>0</v>
      </c>
      <c r="AC21">
        <v>0</v>
      </c>
      <c r="AD21">
        <v>1</v>
      </c>
      <c r="AE21">
        <v>0</v>
      </c>
      <c r="AF21" t="s">
        <v>27</v>
      </c>
      <c r="AG21">
        <v>0</v>
      </c>
      <c r="AH21">
        <v>2</v>
      </c>
      <c r="AI21">
        <v>43077647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>
      <c r="A22">
        <f>ROW(Source!A30)</f>
        <v>30</v>
      </c>
      <c r="B22">
        <v>43077656</v>
      </c>
      <c r="C22">
        <v>43077644</v>
      </c>
      <c r="D22">
        <v>33276210</v>
      </c>
      <c r="E22">
        <v>1</v>
      </c>
      <c r="F22">
        <v>1</v>
      </c>
      <c r="G22">
        <v>1</v>
      </c>
      <c r="H22">
        <v>2</v>
      </c>
      <c r="I22" t="s">
        <v>405</v>
      </c>
      <c r="J22" t="s">
        <v>406</v>
      </c>
      <c r="K22" t="s">
        <v>407</v>
      </c>
      <c r="L22">
        <v>1368</v>
      </c>
      <c r="N22">
        <v>1011</v>
      </c>
      <c r="O22" t="s">
        <v>404</v>
      </c>
      <c r="P22" t="s">
        <v>404</v>
      </c>
      <c r="Q22">
        <v>1</v>
      </c>
      <c r="X22">
        <v>0.01</v>
      </c>
      <c r="Y22">
        <v>0</v>
      </c>
      <c r="Z22">
        <v>91.76</v>
      </c>
      <c r="AA22">
        <v>10.35</v>
      </c>
      <c r="AB22">
        <v>0</v>
      </c>
      <c r="AC22">
        <v>0</v>
      </c>
      <c r="AD22">
        <v>1</v>
      </c>
      <c r="AE22">
        <v>0</v>
      </c>
      <c r="AF22" t="s">
        <v>27</v>
      </c>
      <c r="AG22">
        <v>0</v>
      </c>
      <c r="AH22">
        <v>2</v>
      </c>
      <c r="AI22">
        <v>43077648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>
      <c r="A23">
        <f>ROW(Source!A30)</f>
        <v>30</v>
      </c>
      <c r="B23">
        <v>43077657</v>
      </c>
      <c r="C23">
        <v>43077644</v>
      </c>
      <c r="D23">
        <v>33212190</v>
      </c>
      <c r="E23">
        <v>1</v>
      </c>
      <c r="F23">
        <v>1</v>
      </c>
      <c r="G23">
        <v>1</v>
      </c>
      <c r="H23">
        <v>3</v>
      </c>
      <c r="I23" t="s">
        <v>412</v>
      </c>
      <c r="J23" t="s">
        <v>413</v>
      </c>
      <c r="K23" t="s">
        <v>414</v>
      </c>
      <c r="L23">
        <v>1346</v>
      </c>
      <c r="N23">
        <v>1009</v>
      </c>
      <c r="O23" t="s">
        <v>415</v>
      </c>
      <c r="P23" t="s">
        <v>415</v>
      </c>
      <c r="Q23">
        <v>1</v>
      </c>
      <c r="X23">
        <v>0.05</v>
      </c>
      <c r="Y23">
        <v>29.04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27</v>
      </c>
      <c r="AG23">
        <v>0</v>
      </c>
      <c r="AH23">
        <v>2</v>
      </c>
      <c r="AI23">
        <v>43077649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>
      <c r="A24">
        <f>ROW(Source!A30)</f>
        <v>30</v>
      </c>
      <c r="B24">
        <v>43077658</v>
      </c>
      <c r="C24">
        <v>43077644</v>
      </c>
      <c r="D24">
        <v>33212598</v>
      </c>
      <c r="E24">
        <v>1</v>
      </c>
      <c r="F24">
        <v>1</v>
      </c>
      <c r="G24">
        <v>1</v>
      </c>
      <c r="H24">
        <v>3</v>
      </c>
      <c r="I24" t="s">
        <v>430</v>
      </c>
      <c r="J24" t="s">
        <v>431</v>
      </c>
      <c r="K24" t="s">
        <v>432</v>
      </c>
      <c r="L24">
        <v>1308</v>
      </c>
      <c r="N24">
        <v>1003</v>
      </c>
      <c r="O24" t="s">
        <v>25</v>
      </c>
      <c r="P24" t="s">
        <v>25</v>
      </c>
      <c r="Q24">
        <v>100</v>
      </c>
      <c r="X24">
        <v>0.05</v>
      </c>
      <c r="Y24">
        <v>121.8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27</v>
      </c>
      <c r="AG24">
        <v>0</v>
      </c>
      <c r="AH24">
        <v>2</v>
      </c>
      <c r="AI24">
        <v>43077650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>
      <c r="A25">
        <f>ROW(Source!A30)</f>
        <v>30</v>
      </c>
      <c r="B25">
        <v>43077659</v>
      </c>
      <c r="C25">
        <v>43077644</v>
      </c>
      <c r="D25">
        <v>33212637</v>
      </c>
      <c r="E25">
        <v>1</v>
      </c>
      <c r="F25">
        <v>1</v>
      </c>
      <c r="G25">
        <v>1</v>
      </c>
      <c r="H25">
        <v>3</v>
      </c>
      <c r="I25" t="s">
        <v>416</v>
      </c>
      <c r="J25" t="s">
        <v>417</v>
      </c>
      <c r="K25" t="s">
        <v>418</v>
      </c>
      <c r="L25">
        <v>1346</v>
      </c>
      <c r="N25">
        <v>1009</v>
      </c>
      <c r="O25" t="s">
        <v>415</v>
      </c>
      <c r="P25" t="s">
        <v>415</v>
      </c>
      <c r="Q25">
        <v>1</v>
      </c>
      <c r="X25">
        <v>0.16</v>
      </c>
      <c r="Y25">
        <v>31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27</v>
      </c>
      <c r="AG25">
        <v>0</v>
      </c>
      <c r="AH25">
        <v>2</v>
      </c>
      <c r="AI25">
        <v>43077651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>
      <c r="A26">
        <f>ROW(Source!A30)</f>
        <v>30</v>
      </c>
      <c r="B26">
        <v>43077660</v>
      </c>
      <c r="C26">
        <v>43077644</v>
      </c>
      <c r="D26">
        <v>33273846</v>
      </c>
      <c r="E26">
        <v>1</v>
      </c>
      <c r="F26">
        <v>1</v>
      </c>
      <c r="G26">
        <v>1</v>
      </c>
      <c r="H26">
        <v>3</v>
      </c>
      <c r="I26" t="s">
        <v>426</v>
      </c>
      <c r="J26" t="s">
        <v>427</v>
      </c>
      <c r="K26" t="s">
        <v>428</v>
      </c>
      <c r="L26">
        <v>1374</v>
      </c>
      <c r="N26">
        <v>1013</v>
      </c>
      <c r="O26" t="s">
        <v>429</v>
      </c>
      <c r="P26" t="s">
        <v>429</v>
      </c>
      <c r="Q26">
        <v>1</v>
      </c>
      <c r="X26">
        <v>0.18</v>
      </c>
      <c r="Y26">
        <v>1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27</v>
      </c>
      <c r="AG26">
        <v>0</v>
      </c>
      <c r="AH26">
        <v>2</v>
      </c>
      <c r="AI26">
        <v>43077652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>
      <c r="A27">
        <f>ROW(Source!A31)</f>
        <v>31</v>
      </c>
      <c r="B27">
        <v>43077673</v>
      </c>
      <c r="C27">
        <v>43077661</v>
      </c>
      <c r="D27">
        <v>23351395</v>
      </c>
      <c r="E27">
        <v>1</v>
      </c>
      <c r="F27">
        <v>1</v>
      </c>
      <c r="G27">
        <v>1</v>
      </c>
      <c r="H27">
        <v>1</v>
      </c>
      <c r="I27" t="s">
        <v>433</v>
      </c>
      <c r="J27" t="s">
        <v>3</v>
      </c>
      <c r="K27" t="s">
        <v>434</v>
      </c>
      <c r="L27">
        <v>1369</v>
      </c>
      <c r="N27">
        <v>1013</v>
      </c>
      <c r="O27" t="s">
        <v>398</v>
      </c>
      <c r="P27" t="s">
        <v>398</v>
      </c>
      <c r="Q27">
        <v>1</v>
      </c>
      <c r="X27">
        <v>11.76</v>
      </c>
      <c r="Y27">
        <v>0</v>
      </c>
      <c r="Z27">
        <v>0</v>
      </c>
      <c r="AA27">
        <v>0</v>
      </c>
      <c r="AB27">
        <v>8.99</v>
      </c>
      <c r="AC27">
        <v>0</v>
      </c>
      <c r="AD27">
        <v>1</v>
      </c>
      <c r="AE27">
        <v>1</v>
      </c>
      <c r="AF27" t="s">
        <v>28</v>
      </c>
      <c r="AG27">
        <v>13.523999999999999</v>
      </c>
      <c r="AH27">
        <v>2</v>
      </c>
      <c r="AI27">
        <v>43077662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>
      <c r="A28">
        <f>ROW(Source!A31)</f>
        <v>31</v>
      </c>
      <c r="B28">
        <v>43077674</v>
      </c>
      <c r="C28">
        <v>43077661</v>
      </c>
      <c r="D28">
        <v>121548</v>
      </c>
      <c r="E28">
        <v>1</v>
      </c>
      <c r="F28">
        <v>1</v>
      </c>
      <c r="G28">
        <v>1</v>
      </c>
      <c r="H28">
        <v>1</v>
      </c>
      <c r="I28" t="s">
        <v>40</v>
      </c>
      <c r="J28" t="s">
        <v>3</v>
      </c>
      <c r="K28" t="s">
        <v>399</v>
      </c>
      <c r="L28">
        <v>608254</v>
      </c>
      <c r="N28">
        <v>1013</v>
      </c>
      <c r="O28" t="s">
        <v>400</v>
      </c>
      <c r="P28" t="s">
        <v>400</v>
      </c>
      <c r="Q28">
        <v>1</v>
      </c>
      <c r="X28">
        <v>3.91</v>
      </c>
      <c r="Y28">
        <v>0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2</v>
      </c>
      <c r="AF28" t="s">
        <v>27</v>
      </c>
      <c r="AG28">
        <v>0</v>
      </c>
      <c r="AH28">
        <v>2</v>
      </c>
      <c r="AI28">
        <v>43077663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>
      <c r="A29">
        <f>ROW(Source!A31)</f>
        <v>31</v>
      </c>
      <c r="B29">
        <v>43077675</v>
      </c>
      <c r="C29">
        <v>43077661</v>
      </c>
      <c r="D29">
        <v>33274357</v>
      </c>
      <c r="E29">
        <v>1</v>
      </c>
      <c r="F29">
        <v>1</v>
      </c>
      <c r="G29">
        <v>1</v>
      </c>
      <c r="H29">
        <v>2</v>
      </c>
      <c r="I29" t="s">
        <v>401</v>
      </c>
      <c r="J29" t="s">
        <v>402</v>
      </c>
      <c r="K29" t="s">
        <v>403</v>
      </c>
      <c r="L29">
        <v>1368</v>
      </c>
      <c r="N29">
        <v>1011</v>
      </c>
      <c r="O29" t="s">
        <v>404</v>
      </c>
      <c r="P29" t="s">
        <v>404</v>
      </c>
      <c r="Q29">
        <v>1</v>
      </c>
      <c r="X29">
        <v>0.2</v>
      </c>
      <c r="Y29">
        <v>0</v>
      </c>
      <c r="Z29">
        <v>138.54</v>
      </c>
      <c r="AA29">
        <v>12.1</v>
      </c>
      <c r="AB29">
        <v>0</v>
      </c>
      <c r="AC29">
        <v>0</v>
      </c>
      <c r="AD29">
        <v>1</v>
      </c>
      <c r="AE29">
        <v>0</v>
      </c>
      <c r="AF29" t="s">
        <v>27</v>
      </c>
      <c r="AG29">
        <v>0</v>
      </c>
      <c r="AH29">
        <v>2</v>
      </c>
      <c r="AI29">
        <v>43077664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>
      <c r="A30">
        <f>ROW(Source!A31)</f>
        <v>31</v>
      </c>
      <c r="B30">
        <v>43077676</v>
      </c>
      <c r="C30">
        <v>43077661</v>
      </c>
      <c r="D30">
        <v>33274453</v>
      </c>
      <c r="E30">
        <v>1</v>
      </c>
      <c r="F30">
        <v>1</v>
      </c>
      <c r="G30">
        <v>1</v>
      </c>
      <c r="H30">
        <v>2</v>
      </c>
      <c r="I30" t="s">
        <v>435</v>
      </c>
      <c r="J30" t="s">
        <v>436</v>
      </c>
      <c r="K30" t="s">
        <v>437</v>
      </c>
      <c r="L30">
        <v>1368</v>
      </c>
      <c r="N30">
        <v>1011</v>
      </c>
      <c r="O30" t="s">
        <v>404</v>
      </c>
      <c r="P30" t="s">
        <v>404</v>
      </c>
      <c r="Q30">
        <v>1</v>
      </c>
      <c r="X30">
        <v>2.78</v>
      </c>
      <c r="Y30">
        <v>0</v>
      </c>
      <c r="Z30">
        <v>1.52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27</v>
      </c>
      <c r="AG30">
        <v>0</v>
      </c>
      <c r="AH30">
        <v>2</v>
      </c>
      <c r="AI30">
        <v>43077665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>
      <c r="A31">
        <f>ROW(Source!A31)</f>
        <v>31</v>
      </c>
      <c r="B31">
        <v>43077677</v>
      </c>
      <c r="C31">
        <v>43077661</v>
      </c>
      <c r="D31">
        <v>33274465</v>
      </c>
      <c r="E31">
        <v>1</v>
      </c>
      <c r="F31">
        <v>1</v>
      </c>
      <c r="G31">
        <v>1</v>
      </c>
      <c r="H31">
        <v>2</v>
      </c>
      <c r="I31" t="s">
        <v>438</v>
      </c>
      <c r="J31" t="s">
        <v>439</v>
      </c>
      <c r="K31" t="s">
        <v>440</v>
      </c>
      <c r="L31">
        <v>1368</v>
      </c>
      <c r="N31">
        <v>1011</v>
      </c>
      <c r="O31" t="s">
        <v>404</v>
      </c>
      <c r="P31" t="s">
        <v>404</v>
      </c>
      <c r="Q31">
        <v>1</v>
      </c>
      <c r="X31">
        <v>2.78</v>
      </c>
      <c r="Y31">
        <v>0</v>
      </c>
      <c r="Z31">
        <v>3.47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27</v>
      </c>
      <c r="AG31">
        <v>0</v>
      </c>
      <c r="AH31">
        <v>2</v>
      </c>
      <c r="AI31">
        <v>43077666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>
      <c r="A32">
        <f>ROW(Source!A31)</f>
        <v>31</v>
      </c>
      <c r="B32">
        <v>43077678</v>
      </c>
      <c r="C32">
        <v>43077661</v>
      </c>
      <c r="D32">
        <v>33274506</v>
      </c>
      <c r="E32">
        <v>1</v>
      </c>
      <c r="F32">
        <v>1</v>
      </c>
      <c r="G32">
        <v>1</v>
      </c>
      <c r="H32">
        <v>2</v>
      </c>
      <c r="I32" t="s">
        <v>441</v>
      </c>
      <c r="J32" t="s">
        <v>442</v>
      </c>
      <c r="K32" t="s">
        <v>443</v>
      </c>
      <c r="L32">
        <v>1368</v>
      </c>
      <c r="N32">
        <v>1011</v>
      </c>
      <c r="O32" t="s">
        <v>404</v>
      </c>
      <c r="P32" t="s">
        <v>404</v>
      </c>
      <c r="Q32">
        <v>1</v>
      </c>
      <c r="X32">
        <v>3.71</v>
      </c>
      <c r="Y32">
        <v>0</v>
      </c>
      <c r="Z32">
        <v>155.38999999999999</v>
      </c>
      <c r="AA32">
        <v>12.1</v>
      </c>
      <c r="AB32">
        <v>0</v>
      </c>
      <c r="AC32">
        <v>0</v>
      </c>
      <c r="AD32">
        <v>1</v>
      </c>
      <c r="AE32">
        <v>0</v>
      </c>
      <c r="AF32" t="s">
        <v>27</v>
      </c>
      <c r="AG32">
        <v>0</v>
      </c>
      <c r="AH32">
        <v>2</v>
      </c>
      <c r="AI32">
        <v>43077667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>
      <c r="A33">
        <f>ROW(Source!A31)</f>
        <v>31</v>
      </c>
      <c r="B33">
        <v>43077679</v>
      </c>
      <c r="C33">
        <v>43077661</v>
      </c>
      <c r="D33">
        <v>33276210</v>
      </c>
      <c r="E33">
        <v>1</v>
      </c>
      <c r="F33">
        <v>1</v>
      </c>
      <c r="G33">
        <v>1</v>
      </c>
      <c r="H33">
        <v>2</v>
      </c>
      <c r="I33" t="s">
        <v>405</v>
      </c>
      <c r="J33" t="s">
        <v>406</v>
      </c>
      <c r="K33" t="s">
        <v>407</v>
      </c>
      <c r="L33">
        <v>1368</v>
      </c>
      <c r="N33">
        <v>1011</v>
      </c>
      <c r="O33" t="s">
        <v>404</v>
      </c>
      <c r="P33" t="s">
        <v>404</v>
      </c>
      <c r="Q33">
        <v>1</v>
      </c>
      <c r="X33">
        <v>0.2</v>
      </c>
      <c r="Y33">
        <v>0</v>
      </c>
      <c r="Z33">
        <v>91.76</v>
      </c>
      <c r="AA33">
        <v>10.35</v>
      </c>
      <c r="AB33">
        <v>0</v>
      </c>
      <c r="AC33">
        <v>0</v>
      </c>
      <c r="AD33">
        <v>1</v>
      </c>
      <c r="AE33">
        <v>0</v>
      </c>
      <c r="AF33" t="s">
        <v>27</v>
      </c>
      <c r="AG33">
        <v>0</v>
      </c>
      <c r="AH33">
        <v>2</v>
      </c>
      <c r="AI33">
        <v>43077668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>
      <c r="A34">
        <f>ROW(Source!A31)</f>
        <v>31</v>
      </c>
      <c r="B34">
        <v>43077680</v>
      </c>
      <c r="C34">
        <v>43077661</v>
      </c>
      <c r="D34">
        <v>33212598</v>
      </c>
      <c r="E34">
        <v>1</v>
      </c>
      <c r="F34">
        <v>1</v>
      </c>
      <c r="G34">
        <v>1</v>
      </c>
      <c r="H34">
        <v>3</v>
      </c>
      <c r="I34" t="s">
        <v>430</v>
      </c>
      <c r="J34" t="s">
        <v>431</v>
      </c>
      <c r="K34" t="s">
        <v>432</v>
      </c>
      <c r="L34">
        <v>1308</v>
      </c>
      <c r="N34">
        <v>1003</v>
      </c>
      <c r="O34" t="s">
        <v>25</v>
      </c>
      <c r="P34" t="s">
        <v>25</v>
      </c>
      <c r="Q34">
        <v>100</v>
      </c>
      <c r="X34">
        <v>2.4500000000000001E-2</v>
      </c>
      <c r="Y34">
        <v>121.8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27</v>
      </c>
      <c r="AG34">
        <v>0</v>
      </c>
      <c r="AH34">
        <v>2</v>
      </c>
      <c r="AI34">
        <v>43077669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>
      <c r="A35">
        <f>ROW(Source!A31)</f>
        <v>31</v>
      </c>
      <c r="B35">
        <v>43077681</v>
      </c>
      <c r="C35">
        <v>43077661</v>
      </c>
      <c r="D35">
        <v>33223554</v>
      </c>
      <c r="E35">
        <v>1</v>
      </c>
      <c r="F35">
        <v>1</v>
      </c>
      <c r="G35">
        <v>1</v>
      </c>
      <c r="H35">
        <v>3</v>
      </c>
      <c r="I35" t="s">
        <v>444</v>
      </c>
      <c r="J35" t="s">
        <v>445</v>
      </c>
      <c r="K35" t="s">
        <v>446</v>
      </c>
      <c r="L35">
        <v>1348</v>
      </c>
      <c r="N35">
        <v>1009</v>
      </c>
      <c r="O35" t="s">
        <v>411</v>
      </c>
      <c r="P35" t="s">
        <v>411</v>
      </c>
      <c r="Q35">
        <v>1000</v>
      </c>
      <c r="X35">
        <v>2.8800000000000002E-3</v>
      </c>
      <c r="Y35">
        <v>9528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27</v>
      </c>
      <c r="AG35">
        <v>0</v>
      </c>
      <c r="AH35">
        <v>2</v>
      </c>
      <c r="AI35">
        <v>43077670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>
      <c r="A36">
        <f>ROW(Source!A31)</f>
        <v>31</v>
      </c>
      <c r="B36">
        <v>43077682</v>
      </c>
      <c r="C36">
        <v>43077661</v>
      </c>
      <c r="D36">
        <v>33260823</v>
      </c>
      <c r="E36">
        <v>1</v>
      </c>
      <c r="F36">
        <v>1</v>
      </c>
      <c r="G36">
        <v>1</v>
      </c>
      <c r="H36">
        <v>3</v>
      </c>
      <c r="I36" t="s">
        <v>447</v>
      </c>
      <c r="J36" t="s">
        <v>448</v>
      </c>
      <c r="K36" t="s">
        <v>449</v>
      </c>
      <c r="L36">
        <v>1346</v>
      </c>
      <c r="N36">
        <v>1009</v>
      </c>
      <c r="O36" t="s">
        <v>415</v>
      </c>
      <c r="P36" t="s">
        <v>415</v>
      </c>
      <c r="Q36">
        <v>1</v>
      </c>
      <c r="X36">
        <v>0.5</v>
      </c>
      <c r="Y36">
        <v>71.45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27</v>
      </c>
      <c r="AG36">
        <v>0</v>
      </c>
      <c r="AH36">
        <v>2</v>
      </c>
      <c r="AI36">
        <v>43077671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>
      <c r="A37">
        <f>ROW(Source!A31)</f>
        <v>31</v>
      </c>
      <c r="B37">
        <v>43077683</v>
      </c>
      <c r="C37">
        <v>43077661</v>
      </c>
      <c r="D37">
        <v>33273846</v>
      </c>
      <c r="E37">
        <v>1</v>
      </c>
      <c r="F37">
        <v>1</v>
      </c>
      <c r="G37">
        <v>1</v>
      </c>
      <c r="H37">
        <v>3</v>
      </c>
      <c r="I37" t="s">
        <v>426</v>
      </c>
      <c r="J37" t="s">
        <v>427</v>
      </c>
      <c r="K37" t="s">
        <v>428</v>
      </c>
      <c r="L37">
        <v>1374</v>
      </c>
      <c r="N37">
        <v>1013</v>
      </c>
      <c r="O37" t="s">
        <v>429</v>
      </c>
      <c r="P37" t="s">
        <v>429</v>
      </c>
      <c r="Q37">
        <v>1</v>
      </c>
      <c r="X37">
        <v>2.11</v>
      </c>
      <c r="Y37">
        <v>1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27</v>
      </c>
      <c r="AG37">
        <v>0</v>
      </c>
      <c r="AH37">
        <v>2</v>
      </c>
      <c r="AI37">
        <v>43077672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>
      <c r="A38">
        <f>ROW(Source!A34)</f>
        <v>34</v>
      </c>
      <c r="B38">
        <v>43077695</v>
      </c>
      <c r="C38">
        <v>43077686</v>
      </c>
      <c r="D38">
        <v>23351341</v>
      </c>
      <c r="E38">
        <v>1</v>
      </c>
      <c r="F38">
        <v>1</v>
      </c>
      <c r="G38">
        <v>1</v>
      </c>
      <c r="H38">
        <v>1</v>
      </c>
      <c r="I38" t="s">
        <v>396</v>
      </c>
      <c r="J38" t="s">
        <v>3</v>
      </c>
      <c r="K38" t="s">
        <v>397</v>
      </c>
      <c r="L38">
        <v>1369</v>
      </c>
      <c r="N38">
        <v>1013</v>
      </c>
      <c r="O38" t="s">
        <v>398</v>
      </c>
      <c r="P38" t="s">
        <v>398</v>
      </c>
      <c r="Q38">
        <v>1</v>
      </c>
      <c r="X38">
        <v>54</v>
      </c>
      <c r="Y38">
        <v>0</v>
      </c>
      <c r="Z38">
        <v>0</v>
      </c>
      <c r="AA38">
        <v>0</v>
      </c>
      <c r="AB38">
        <v>8.7899999999999991</v>
      </c>
      <c r="AC38">
        <v>0</v>
      </c>
      <c r="AD38">
        <v>1</v>
      </c>
      <c r="AE38">
        <v>1</v>
      </c>
      <c r="AF38" t="s">
        <v>28</v>
      </c>
      <c r="AG38">
        <v>62.099999999999994</v>
      </c>
      <c r="AH38">
        <v>2</v>
      </c>
      <c r="AI38">
        <v>43077687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>
      <c r="A39">
        <f>ROW(Source!A34)</f>
        <v>34</v>
      </c>
      <c r="B39">
        <v>43077696</v>
      </c>
      <c r="C39">
        <v>43077686</v>
      </c>
      <c r="D39">
        <v>121548</v>
      </c>
      <c r="E39">
        <v>1</v>
      </c>
      <c r="F39">
        <v>1</v>
      </c>
      <c r="G39">
        <v>1</v>
      </c>
      <c r="H39">
        <v>1</v>
      </c>
      <c r="I39" t="s">
        <v>40</v>
      </c>
      <c r="J39" t="s">
        <v>3</v>
      </c>
      <c r="K39" t="s">
        <v>399</v>
      </c>
      <c r="L39">
        <v>608254</v>
      </c>
      <c r="N39">
        <v>1013</v>
      </c>
      <c r="O39" t="s">
        <v>400</v>
      </c>
      <c r="P39" t="s">
        <v>400</v>
      </c>
      <c r="Q39">
        <v>1</v>
      </c>
      <c r="X39">
        <v>1.25</v>
      </c>
      <c r="Y39">
        <v>0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2</v>
      </c>
      <c r="AF39" t="s">
        <v>28</v>
      </c>
      <c r="AG39">
        <v>1.4375</v>
      </c>
      <c r="AH39">
        <v>2</v>
      </c>
      <c r="AI39">
        <v>43077688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>
      <c r="A40">
        <f>ROW(Source!A34)</f>
        <v>34</v>
      </c>
      <c r="B40">
        <v>43077697</v>
      </c>
      <c r="C40">
        <v>43077686</v>
      </c>
      <c r="D40">
        <v>33274357</v>
      </c>
      <c r="E40">
        <v>1</v>
      </c>
      <c r="F40">
        <v>1</v>
      </c>
      <c r="G40">
        <v>1</v>
      </c>
      <c r="H40">
        <v>2</v>
      </c>
      <c r="I40" t="s">
        <v>401</v>
      </c>
      <c r="J40" t="s">
        <v>402</v>
      </c>
      <c r="K40" t="s">
        <v>403</v>
      </c>
      <c r="L40">
        <v>1368</v>
      </c>
      <c r="N40">
        <v>1011</v>
      </c>
      <c r="O40" t="s">
        <v>404</v>
      </c>
      <c r="P40" t="s">
        <v>404</v>
      </c>
      <c r="Q40">
        <v>1</v>
      </c>
      <c r="X40">
        <v>1.25</v>
      </c>
      <c r="Y40">
        <v>0</v>
      </c>
      <c r="Z40">
        <v>138.54</v>
      </c>
      <c r="AA40">
        <v>12.1</v>
      </c>
      <c r="AB40">
        <v>0</v>
      </c>
      <c r="AC40">
        <v>0</v>
      </c>
      <c r="AD40">
        <v>1</v>
      </c>
      <c r="AE40">
        <v>0</v>
      </c>
      <c r="AF40" t="s">
        <v>28</v>
      </c>
      <c r="AG40">
        <v>1.4375</v>
      </c>
      <c r="AH40">
        <v>2</v>
      </c>
      <c r="AI40">
        <v>43077689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>
      <c r="A41">
        <f>ROW(Source!A34)</f>
        <v>34</v>
      </c>
      <c r="B41">
        <v>43077698</v>
      </c>
      <c r="C41">
        <v>43077686</v>
      </c>
      <c r="D41">
        <v>33274572</v>
      </c>
      <c r="E41">
        <v>1</v>
      </c>
      <c r="F41">
        <v>1</v>
      </c>
      <c r="G41">
        <v>1</v>
      </c>
      <c r="H41">
        <v>2</v>
      </c>
      <c r="I41" t="s">
        <v>450</v>
      </c>
      <c r="J41" t="s">
        <v>451</v>
      </c>
      <c r="K41" t="s">
        <v>452</v>
      </c>
      <c r="L41">
        <v>1368</v>
      </c>
      <c r="N41">
        <v>1011</v>
      </c>
      <c r="O41" t="s">
        <v>404</v>
      </c>
      <c r="P41" t="s">
        <v>404</v>
      </c>
      <c r="Q41">
        <v>1</v>
      </c>
      <c r="X41">
        <v>10.48</v>
      </c>
      <c r="Y41">
        <v>0</v>
      </c>
      <c r="Z41">
        <v>7.55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28</v>
      </c>
      <c r="AG41">
        <v>12.052</v>
      </c>
      <c r="AH41">
        <v>2</v>
      </c>
      <c r="AI41">
        <v>43077690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>
      <c r="A42">
        <f>ROW(Source!A34)</f>
        <v>34</v>
      </c>
      <c r="B42">
        <v>43077699</v>
      </c>
      <c r="C42">
        <v>43077686</v>
      </c>
      <c r="D42">
        <v>33276210</v>
      </c>
      <c r="E42">
        <v>1</v>
      </c>
      <c r="F42">
        <v>1</v>
      </c>
      <c r="G42">
        <v>1</v>
      </c>
      <c r="H42">
        <v>2</v>
      </c>
      <c r="I42" t="s">
        <v>405</v>
      </c>
      <c r="J42" t="s">
        <v>406</v>
      </c>
      <c r="K42" t="s">
        <v>407</v>
      </c>
      <c r="L42">
        <v>1368</v>
      </c>
      <c r="N42">
        <v>1011</v>
      </c>
      <c r="O42" t="s">
        <v>404</v>
      </c>
      <c r="P42" t="s">
        <v>404</v>
      </c>
      <c r="Q42">
        <v>1</v>
      </c>
      <c r="X42">
        <v>1.25</v>
      </c>
      <c r="Y42">
        <v>0</v>
      </c>
      <c r="Z42">
        <v>91.76</v>
      </c>
      <c r="AA42">
        <v>10.35</v>
      </c>
      <c r="AB42">
        <v>0</v>
      </c>
      <c r="AC42">
        <v>0</v>
      </c>
      <c r="AD42">
        <v>1</v>
      </c>
      <c r="AE42">
        <v>0</v>
      </c>
      <c r="AF42" t="s">
        <v>28</v>
      </c>
      <c r="AG42">
        <v>1.4375</v>
      </c>
      <c r="AH42">
        <v>2</v>
      </c>
      <c r="AI42">
        <v>43077691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>
      <c r="A43">
        <f>ROW(Source!A34)</f>
        <v>34</v>
      </c>
      <c r="B43">
        <v>43077700</v>
      </c>
      <c r="C43">
        <v>43077686</v>
      </c>
      <c r="D43">
        <v>33215764</v>
      </c>
      <c r="E43">
        <v>1</v>
      </c>
      <c r="F43">
        <v>1</v>
      </c>
      <c r="G43">
        <v>1</v>
      </c>
      <c r="H43">
        <v>3</v>
      </c>
      <c r="I43" t="s">
        <v>453</v>
      </c>
      <c r="J43" t="s">
        <v>454</v>
      </c>
      <c r="K43" t="s">
        <v>455</v>
      </c>
      <c r="L43">
        <v>1346</v>
      </c>
      <c r="N43">
        <v>1009</v>
      </c>
      <c r="O43" t="s">
        <v>415</v>
      </c>
      <c r="P43" t="s">
        <v>415</v>
      </c>
      <c r="Q43">
        <v>1</v>
      </c>
      <c r="X43">
        <v>3.36</v>
      </c>
      <c r="Y43">
        <v>12.65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3.36</v>
      </c>
      <c r="AH43">
        <v>2</v>
      </c>
      <c r="AI43">
        <v>43077692</v>
      </c>
      <c r="AJ43">
        <v>43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>
      <c r="A44">
        <f>ROW(Source!A34)</f>
        <v>34</v>
      </c>
      <c r="B44">
        <v>43077701</v>
      </c>
      <c r="C44">
        <v>43077686</v>
      </c>
      <c r="D44">
        <v>33216000</v>
      </c>
      <c r="E44">
        <v>1</v>
      </c>
      <c r="F44">
        <v>1</v>
      </c>
      <c r="G44">
        <v>1</v>
      </c>
      <c r="H44">
        <v>3</v>
      </c>
      <c r="I44" t="s">
        <v>456</v>
      </c>
      <c r="J44" t="s">
        <v>457</v>
      </c>
      <c r="K44" t="s">
        <v>458</v>
      </c>
      <c r="L44">
        <v>1346</v>
      </c>
      <c r="N44">
        <v>1009</v>
      </c>
      <c r="O44" t="s">
        <v>415</v>
      </c>
      <c r="P44" t="s">
        <v>415</v>
      </c>
      <c r="Q44">
        <v>1</v>
      </c>
      <c r="X44">
        <v>2.54</v>
      </c>
      <c r="Y44">
        <v>9.49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2.54</v>
      </c>
      <c r="AH44">
        <v>2</v>
      </c>
      <c r="AI44">
        <v>43077693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>
      <c r="A45">
        <f>ROW(Source!A34)</f>
        <v>34</v>
      </c>
      <c r="B45">
        <v>43077702</v>
      </c>
      <c r="C45">
        <v>43077686</v>
      </c>
      <c r="D45">
        <v>33273846</v>
      </c>
      <c r="E45">
        <v>1</v>
      </c>
      <c r="F45">
        <v>1</v>
      </c>
      <c r="G45">
        <v>1</v>
      </c>
      <c r="H45">
        <v>3</v>
      </c>
      <c r="I45" t="s">
        <v>426</v>
      </c>
      <c r="J45" t="s">
        <v>427</v>
      </c>
      <c r="K45" t="s">
        <v>428</v>
      </c>
      <c r="L45">
        <v>1374</v>
      </c>
      <c r="N45">
        <v>1013</v>
      </c>
      <c r="O45" t="s">
        <v>429</v>
      </c>
      <c r="P45" t="s">
        <v>429</v>
      </c>
      <c r="Q45">
        <v>1</v>
      </c>
      <c r="X45">
        <v>9.49</v>
      </c>
      <c r="Y45">
        <v>1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3</v>
      </c>
      <c r="AG45">
        <v>9.49</v>
      </c>
      <c r="AH45">
        <v>2</v>
      </c>
      <c r="AI45">
        <v>43077694</v>
      </c>
      <c r="AJ45">
        <v>45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>
      <c r="A46">
        <f>ROW(Source!A39)</f>
        <v>39</v>
      </c>
      <c r="B46">
        <v>43077721</v>
      </c>
      <c r="C46">
        <v>43077707</v>
      </c>
      <c r="D46">
        <v>23351341</v>
      </c>
      <c r="E46">
        <v>1</v>
      </c>
      <c r="F46">
        <v>1</v>
      </c>
      <c r="G46">
        <v>1</v>
      </c>
      <c r="H46">
        <v>1</v>
      </c>
      <c r="I46" t="s">
        <v>396</v>
      </c>
      <c r="J46" t="s">
        <v>3</v>
      </c>
      <c r="K46" t="s">
        <v>397</v>
      </c>
      <c r="L46">
        <v>1369</v>
      </c>
      <c r="N46">
        <v>1013</v>
      </c>
      <c r="O46" t="s">
        <v>398</v>
      </c>
      <c r="P46" t="s">
        <v>398</v>
      </c>
      <c r="Q46">
        <v>1</v>
      </c>
      <c r="X46">
        <v>8.56</v>
      </c>
      <c r="Y46">
        <v>0</v>
      </c>
      <c r="Z46">
        <v>0</v>
      </c>
      <c r="AA46">
        <v>0</v>
      </c>
      <c r="AB46">
        <v>8.7899999999999991</v>
      </c>
      <c r="AC46">
        <v>0</v>
      </c>
      <c r="AD46">
        <v>1</v>
      </c>
      <c r="AE46">
        <v>1</v>
      </c>
      <c r="AF46" t="s">
        <v>28</v>
      </c>
      <c r="AG46">
        <v>9.8439999999999994</v>
      </c>
      <c r="AH46">
        <v>2</v>
      </c>
      <c r="AI46">
        <v>43077708</v>
      </c>
      <c r="AJ46">
        <v>46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>
      <c r="A47">
        <f>ROW(Source!A39)</f>
        <v>39</v>
      </c>
      <c r="B47">
        <v>43077722</v>
      </c>
      <c r="C47">
        <v>43077707</v>
      </c>
      <c r="D47">
        <v>121548</v>
      </c>
      <c r="E47">
        <v>1</v>
      </c>
      <c r="F47">
        <v>1</v>
      </c>
      <c r="G47">
        <v>1</v>
      </c>
      <c r="H47">
        <v>1</v>
      </c>
      <c r="I47" t="s">
        <v>40</v>
      </c>
      <c r="J47" t="s">
        <v>3</v>
      </c>
      <c r="K47" t="s">
        <v>399</v>
      </c>
      <c r="L47">
        <v>608254</v>
      </c>
      <c r="N47">
        <v>1013</v>
      </c>
      <c r="O47" t="s">
        <v>400</v>
      </c>
      <c r="P47" t="s">
        <v>400</v>
      </c>
      <c r="Q47">
        <v>1</v>
      </c>
      <c r="X47">
        <v>2.17</v>
      </c>
      <c r="Y47">
        <v>0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2</v>
      </c>
      <c r="AF47" t="s">
        <v>28</v>
      </c>
      <c r="AG47">
        <v>2.4954999999999998</v>
      </c>
      <c r="AH47">
        <v>2</v>
      </c>
      <c r="AI47">
        <v>43077709</v>
      </c>
      <c r="AJ47">
        <v>47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>
      <c r="A48">
        <f>ROW(Source!A39)</f>
        <v>39</v>
      </c>
      <c r="B48">
        <v>43077723</v>
      </c>
      <c r="C48">
        <v>43077707</v>
      </c>
      <c r="D48">
        <v>33274357</v>
      </c>
      <c r="E48">
        <v>1</v>
      </c>
      <c r="F48">
        <v>1</v>
      </c>
      <c r="G48">
        <v>1</v>
      </c>
      <c r="H48">
        <v>2</v>
      </c>
      <c r="I48" t="s">
        <v>401</v>
      </c>
      <c r="J48" t="s">
        <v>402</v>
      </c>
      <c r="K48" t="s">
        <v>403</v>
      </c>
      <c r="L48">
        <v>1368</v>
      </c>
      <c r="N48">
        <v>1011</v>
      </c>
      <c r="O48" t="s">
        <v>404</v>
      </c>
      <c r="P48" t="s">
        <v>404</v>
      </c>
      <c r="Q48">
        <v>1</v>
      </c>
      <c r="X48">
        <v>0.1</v>
      </c>
      <c r="Y48">
        <v>0</v>
      </c>
      <c r="Z48">
        <v>138.54</v>
      </c>
      <c r="AA48">
        <v>12.1</v>
      </c>
      <c r="AB48">
        <v>0</v>
      </c>
      <c r="AC48">
        <v>0</v>
      </c>
      <c r="AD48">
        <v>1</v>
      </c>
      <c r="AE48">
        <v>0</v>
      </c>
      <c r="AF48" t="s">
        <v>28</v>
      </c>
      <c r="AG48">
        <v>0.11499999999999999</v>
      </c>
      <c r="AH48">
        <v>2</v>
      </c>
      <c r="AI48">
        <v>43077710</v>
      </c>
      <c r="AJ48">
        <v>48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>
      <c r="A49">
        <f>ROW(Source!A39)</f>
        <v>39</v>
      </c>
      <c r="B49">
        <v>43077724</v>
      </c>
      <c r="C49">
        <v>43077707</v>
      </c>
      <c r="D49">
        <v>33274493</v>
      </c>
      <c r="E49">
        <v>1</v>
      </c>
      <c r="F49">
        <v>1</v>
      </c>
      <c r="G49">
        <v>1</v>
      </c>
      <c r="H49">
        <v>2</v>
      </c>
      <c r="I49" t="s">
        <v>459</v>
      </c>
      <c r="J49" t="s">
        <v>460</v>
      </c>
      <c r="K49" t="s">
        <v>461</v>
      </c>
      <c r="L49">
        <v>1368</v>
      </c>
      <c r="N49">
        <v>1011</v>
      </c>
      <c r="O49" t="s">
        <v>404</v>
      </c>
      <c r="P49" t="s">
        <v>404</v>
      </c>
      <c r="Q49">
        <v>1</v>
      </c>
      <c r="X49">
        <v>2.0699999999999998</v>
      </c>
      <c r="Y49">
        <v>0</v>
      </c>
      <c r="Z49">
        <v>27.93</v>
      </c>
      <c r="AA49">
        <v>9</v>
      </c>
      <c r="AB49">
        <v>0</v>
      </c>
      <c r="AC49">
        <v>0</v>
      </c>
      <c r="AD49">
        <v>1</v>
      </c>
      <c r="AE49">
        <v>0</v>
      </c>
      <c r="AF49" t="s">
        <v>28</v>
      </c>
      <c r="AG49">
        <v>2.3804999999999996</v>
      </c>
      <c r="AH49">
        <v>2</v>
      </c>
      <c r="AI49">
        <v>43077711</v>
      </c>
      <c r="AJ49">
        <v>49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>
      <c r="A50">
        <f>ROW(Source!A39)</f>
        <v>39</v>
      </c>
      <c r="B50">
        <v>43077725</v>
      </c>
      <c r="C50">
        <v>43077707</v>
      </c>
      <c r="D50">
        <v>33274572</v>
      </c>
      <c r="E50">
        <v>1</v>
      </c>
      <c r="F50">
        <v>1</v>
      </c>
      <c r="G50">
        <v>1</v>
      </c>
      <c r="H50">
        <v>2</v>
      </c>
      <c r="I50" t="s">
        <v>450</v>
      </c>
      <c r="J50" t="s">
        <v>451</v>
      </c>
      <c r="K50" t="s">
        <v>452</v>
      </c>
      <c r="L50">
        <v>1368</v>
      </c>
      <c r="N50">
        <v>1011</v>
      </c>
      <c r="O50" t="s">
        <v>404</v>
      </c>
      <c r="P50" t="s">
        <v>404</v>
      </c>
      <c r="Q50">
        <v>1</v>
      </c>
      <c r="X50">
        <v>1.93</v>
      </c>
      <c r="Y50">
        <v>0</v>
      </c>
      <c r="Z50">
        <v>7.55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28</v>
      </c>
      <c r="AG50">
        <v>2.2194999999999996</v>
      </c>
      <c r="AH50">
        <v>2</v>
      </c>
      <c r="AI50">
        <v>43077712</v>
      </c>
      <c r="AJ50">
        <v>50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>
      <c r="A51">
        <f>ROW(Source!A39)</f>
        <v>39</v>
      </c>
      <c r="B51">
        <v>43077726</v>
      </c>
      <c r="C51">
        <v>43077707</v>
      </c>
      <c r="D51">
        <v>33275961</v>
      </c>
      <c r="E51">
        <v>1</v>
      </c>
      <c r="F51">
        <v>1</v>
      </c>
      <c r="G51">
        <v>1</v>
      </c>
      <c r="H51">
        <v>2</v>
      </c>
      <c r="I51" t="s">
        <v>462</v>
      </c>
      <c r="J51" t="s">
        <v>463</v>
      </c>
      <c r="K51" t="s">
        <v>464</v>
      </c>
      <c r="L51">
        <v>1368</v>
      </c>
      <c r="N51">
        <v>1011</v>
      </c>
      <c r="O51" t="s">
        <v>404</v>
      </c>
      <c r="P51" t="s">
        <v>404</v>
      </c>
      <c r="Q51">
        <v>1</v>
      </c>
      <c r="X51">
        <v>1.77</v>
      </c>
      <c r="Y51">
        <v>0</v>
      </c>
      <c r="Z51">
        <v>2.27</v>
      </c>
      <c r="AA51">
        <v>0</v>
      </c>
      <c r="AB51">
        <v>0</v>
      </c>
      <c r="AC51">
        <v>0</v>
      </c>
      <c r="AD51">
        <v>1</v>
      </c>
      <c r="AE51">
        <v>0</v>
      </c>
      <c r="AF51" t="s">
        <v>28</v>
      </c>
      <c r="AG51">
        <v>2.0354999999999999</v>
      </c>
      <c r="AH51">
        <v>2</v>
      </c>
      <c r="AI51">
        <v>43077713</v>
      </c>
      <c r="AJ51">
        <v>51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>
      <c r="A52">
        <f>ROW(Source!A39)</f>
        <v>39</v>
      </c>
      <c r="B52">
        <v>43077727</v>
      </c>
      <c r="C52">
        <v>43077707</v>
      </c>
      <c r="D52">
        <v>33276210</v>
      </c>
      <c r="E52">
        <v>1</v>
      </c>
      <c r="F52">
        <v>1</v>
      </c>
      <c r="G52">
        <v>1</v>
      </c>
      <c r="H52">
        <v>2</v>
      </c>
      <c r="I52" t="s">
        <v>405</v>
      </c>
      <c r="J52" t="s">
        <v>406</v>
      </c>
      <c r="K52" t="s">
        <v>407</v>
      </c>
      <c r="L52">
        <v>1368</v>
      </c>
      <c r="N52">
        <v>1011</v>
      </c>
      <c r="O52" t="s">
        <v>404</v>
      </c>
      <c r="P52" t="s">
        <v>404</v>
      </c>
      <c r="Q52">
        <v>1</v>
      </c>
      <c r="X52">
        <v>0.1</v>
      </c>
      <c r="Y52">
        <v>0</v>
      </c>
      <c r="Z52">
        <v>91.76</v>
      </c>
      <c r="AA52">
        <v>10.35</v>
      </c>
      <c r="AB52">
        <v>0</v>
      </c>
      <c r="AC52">
        <v>0</v>
      </c>
      <c r="AD52">
        <v>1</v>
      </c>
      <c r="AE52">
        <v>0</v>
      </c>
      <c r="AF52" t="s">
        <v>28</v>
      </c>
      <c r="AG52">
        <v>0.11499999999999999</v>
      </c>
      <c r="AH52">
        <v>2</v>
      </c>
      <c r="AI52">
        <v>43077714</v>
      </c>
      <c r="AJ52">
        <v>52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>
      <c r="A53">
        <f>ROW(Source!A39)</f>
        <v>39</v>
      </c>
      <c r="B53">
        <v>43077728</v>
      </c>
      <c r="C53">
        <v>43077707</v>
      </c>
      <c r="D53">
        <v>33215764</v>
      </c>
      <c r="E53">
        <v>1</v>
      </c>
      <c r="F53">
        <v>1</v>
      </c>
      <c r="G53">
        <v>1</v>
      </c>
      <c r="H53">
        <v>3</v>
      </c>
      <c r="I53" t="s">
        <v>453</v>
      </c>
      <c r="J53" t="s">
        <v>454</v>
      </c>
      <c r="K53" t="s">
        <v>455</v>
      </c>
      <c r="L53">
        <v>1346</v>
      </c>
      <c r="N53">
        <v>1009</v>
      </c>
      <c r="O53" t="s">
        <v>415</v>
      </c>
      <c r="P53" t="s">
        <v>415</v>
      </c>
      <c r="Q53">
        <v>1</v>
      </c>
      <c r="X53">
        <v>2.14</v>
      </c>
      <c r="Y53">
        <v>12.65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 t="s">
        <v>3</v>
      </c>
      <c r="AG53">
        <v>2.14</v>
      </c>
      <c r="AH53">
        <v>2</v>
      </c>
      <c r="AI53">
        <v>43077715</v>
      </c>
      <c r="AJ53">
        <v>53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>
      <c r="A54">
        <f>ROW(Source!A39)</f>
        <v>39</v>
      </c>
      <c r="B54">
        <v>43077729</v>
      </c>
      <c r="C54">
        <v>43077707</v>
      </c>
      <c r="D54">
        <v>33216000</v>
      </c>
      <c r="E54">
        <v>1</v>
      </c>
      <c r="F54">
        <v>1</v>
      </c>
      <c r="G54">
        <v>1</v>
      </c>
      <c r="H54">
        <v>3</v>
      </c>
      <c r="I54" t="s">
        <v>456</v>
      </c>
      <c r="J54" t="s">
        <v>457</v>
      </c>
      <c r="K54" t="s">
        <v>458</v>
      </c>
      <c r="L54">
        <v>1346</v>
      </c>
      <c r="N54">
        <v>1009</v>
      </c>
      <c r="O54" t="s">
        <v>415</v>
      </c>
      <c r="P54" t="s">
        <v>415</v>
      </c>
      <c r="Q54">
        <v>1</v>
      </c>
      <c r="X54">
        <v>1.25</v>
      </c>
      <c r="Y54">
        <v>9.49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0</v>
      </c>
      <c r="AF54" t="s">
        <v>3</v>
      </c>
      <c r="AG54">
        <v>1.25</v>
      </c>
      <c r="AH54">
        <v>2</v>
      </c>
      <c r="AI54">
        <v>43077716</v>
      </c>
      <c r="AJ54">
        <v>54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>
      <c r="A55">
        <f>ROW(Source!A39)</f>
        <v>39</v>
      </c>
      <c r="B55">
        <v>43077730</v>
      </c>
      <c r="C55">
        <v>43077707</v>
      </c>
      <c r="D55">
        <v>33216194</v>
      </c>
      <c r="E55">
        <v>1</v>
      </c>
      <c r="F55">
        <v>1</v>
      </c>
      <c r="G55">
        <v>1</v>
      </c>
      <c r="H55">
        <v>3</v>
      </c>
      <c r="I55" t="s">
        <v>465</v>
      </c>
      <c r="J55" t="s">
        <v>466</v>
      </c>
      <c r="K55" t="s">
        <v>467</v>
      </c>
      <c r="L55">
        <v>1355</v>
      </c>
      <c r="N55">
        <v>1010</v>
      </c>
      <c r="O55" t="s">
        <v>468</v>
      </c>
      <c r="P55" t="s">
        <v>468</v>
      </c>
      <c r="Q55">
        <v>100</v>
      </c>
      <c r="X55">
        <v>0.3</v>
      </c>
      <c r="Y55">
        <v>87.29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0</v>
      </c>
      <c r="AF55" t="s">
        <v>3</v>
      </c>
      <c r="AG55">
        <v>0.3</v>
      </c>
      <c r="AH55">
        <v>2</v>
      </c>
      <c r="AI55">
        <v>43077717</v>
      </c>
      <c r="AJ55">
        <v>55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>
      <c r="A56">
        <f>ROW(Source!A39)</f>
        <v>39</v>
      </c>
      <c r="B56">
        <v>43077731</v>
      </c>
      <c r="C56">
        <v>43077707</v>
      </c>
      <c r="D56">
        <v>33258738</v>
      </c>
      <c r="E56">
        <v>1</v>
      </c>
      <c r="F56">
        <v>1</v>
      </c>
      <c r="G56">
        <v>1</v>
      </c>
      <c r="H56">
        <v>3</v>
      </c>
      <c r="I56" t="s">
        <v>469</v>
      </c>
      <c r="J56" t="s">
        <v>470</v>
      </c>
      <c r="K56" t="s">
        <v>471</v>
      </c>
      <c r="L56">
        <v>1354</v>
      </c>
      <c r="N56">
        <v>1010</v>
      </c>
      <c r="O56" t="s">
        <v>72</v>
      </c>
      <c r="P56" t="s">
        <v>72</v>
      </c>
      <c r="Q56">
        <v>1</v>
      </c>
      <c r="X56">
        <v>6</v>
      </c>
      <c r="Y56">
        <v>5.07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0</v>
      </c>
      <c r="AF56" t="s">
        <v>3</v>
      </c>
      <c r="AG56">
        <v>6</v>
      </c>
      <c r="AH56">
        <v>2</v>
      </c>
      <c r="AI56">
        <v>43077718</v>
      </c>
      <c r="AJ56">
        <v>56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>
      <c r="A57">
        <f>ROW(Source!A39)</f>
        <v>39</v>
      </c>
      <c r="B57">
        <v>43077732</v>
      </c>
      <c r="C57">
        <v>43077707</v>
      </c>
      <c r="D57">
        <v>33267025</v>
      </c>
      <c r="E57">
        <v>1</v>
      </c>
      <c r="F57">
        <v>1</v>
      </c>
      <c r="G57">
        <v>1</v>
      </c>
      <c r="H57">
        <v>3</v>
      </c>
      <c r="I57" t="s">
        <v>472</v>
      </c>
      <c r="J57" t="s">
        <v>473</v>
      </c>
      <c r="K57" t="s">
        <v>474</v>
      </c>
      <c r="L57">
        <v>1354</v>
      </c>
      <c r="N57">
        <v>1010</v>
      </c>
      <c r="O57" t="s">
        <v>72</v>
      </c>
      <c r="P57" t="s">
        <v>72</v>
      </c>
      <c r="Q57">
        <v>1</v>
      </c>
      <c r="X57">
        <v>30</v>
      </c>
      <c r="Y57">
        <v>10.69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0</v>
      </c>
      <c r="AF57" t="s">
        <v>3</v>
      </c>
      <c r="AG57">
        <v>30</v>
      </c>
      <c r="AH57">
        <v>2</v>
      </c>
      <c r="AI57">
        <v>43077719</v>
      </c>
      <c r="AJ57">
        <v>57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>
      <c r="A58">
        <f>ROW(Source!A39)</f>
        <v>39</v>
      </c>
      <c r="B58">
        <v>43077733</v>
      </c>
      <c r="C58">
        <v>43077707</v>
      </c>
      <c r="D58">
        <v>33273846</v>
      </c>
      <c r="E58">
        <v>1</v>
      </c>
      <c r="F58">
        <v>1</v>
      </c>
      <c r="G58">
        <v>1</v>
      </c>
      <c r="H58">
        <v>3</v>
      </c>
      <c r="I58" t="s">
        <v>426</v>
      </c>
      <c r="J58" t="s">
        <v>427</v>
      </c>
      <c r="K58" t="s">
        <v>428</v>
      </c>
      <c r="L58">
        <v>1374</v>
      </c>
      <c r="N58">
        <v>1013</v>
      </c>
      <c r="O58" t="s">
        <v>429</v>
      </c>
      <c r="P58" t="s">
        <v>429</v>
      </c>
      <c r="Q58">
        <v>1</v>
      </c>
      <c r="X58">
        <v>1.5</v>
      </c>
      <c r="Y58">
        <v>1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0</v>
      </c>
      <c r="AF58" t="s">
        <v>3</v>
      </c>
      <c r="AG58">
        <v>1.5</v>
      </c>
      <c r="AH58">
        <v>2</v>
      </c>
      <c r="AI58">
        <v>43077720</v>
      </c>
      <c r="AJ58">
        <v>58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>
      <c r="A59">
        <f>ROW(Source!A44)</f>
        <v>44</v>
      </c>
      <c r="B59">
        <v>43077749</v>
      </c>
      <c r="C59">
        <v>43077738</v>
      </c>
      <c r="D59">
        <v>23355901</v>
      </c>
      <c r="E59">
        <v>1</v>
      </c>
      <c r="F59">
        <v>1</v>
      </c>
      <c r="G59">
        <v>1</v>
      </c>
      <c r="H59">
        <v>1</v>
      </c>
      <c r="I59" t="s">
        <v>475</v>
      </c>
      <c r="J59" t="s">
        <v>3</v>
      </c>
      <c r="K59" t="s">
        <v>476</v>
      </c>
      <c r="L59">
        <v>1369</v>
      </c>
      <c r="N59">
        <v>1013</v>
      </c>
      <c r="O59" t="s">
        <v>398</v>
      </c>
      <c r="P59" t="s">
        <v>398</v>
      </c>
      <c r="Q59">
        <v>1</v>
      </c>
      <c r="X59">
        <v>3.49</v>
      </c>
      <c r="Y59">
        <v>0</v>
      </c>
      <c r="Z59">
        <v>0</v>
      </c>
      <c r="AA59">
        <v>0</v>
      </c>
      <c r="AB59">
        <v>9.27</v>
      </c>
      <c r="AC59">
        <v>0</v>
      </c>
      <c r="AD59">
        <v>1</v>
      </c>
      <c r="AE59">
        <v>1</v>
      </c>
      <c r="AF59" t="s">
        <v>28</v>
      </c>
      <c r="AG59">
        <v>4.0134999999999996</v>
      </c>
      <c r="AH59">
        <v>2</v>
      </c>
      <c r="AI59">
        <v>43077739</v>
      </c>
      <c r="AJ59">
        <v>59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>
      <c r="A60">
        <f>ROW(Source!A44)</f>
        <v>44</v>
      </c>
      <c r="B60">
        <v>43077750</v>
      </c>
      <c r="C60">
        <v>43077738</v>
      </c>
      <c r="D60">
        <v>121548</v>
      </c>
      <c r="E60">
        <v>1</v>
      </c>
      <c r="F60">
        <v>1</v>
      </c>
      <c r="G60">
        <v>1</v>
      </c>
      <c r="H60">
        <v>1</v>
      </c>
      <c r="I60" t="s">
        <v>40</v>
      </c>
      <c r="J60" t="s">
        <v>3</v>
      </c>
      <c r="K60" t="s">
        <v>399</v>
      </c>
      <c r="L60">
        <v>608254</v>
      </c>
      <c r="N60">
        <v>1013</v>
      </c>
      <c r="O60" t="s">
        <v>400</v>
      </c>
      <c r="P60" t="s">
        <v>400</v>
      </c>
      <c r="Q60">
        <v>1</v>
      </c>
      <c r="X60">
        <v>0.3</v>
      </c>
      <c r="Y60">
        <v>0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2</v>
      </c>
      <c r="AF60" t="s">
        <v>28</v>
      </c>
      <c r="AG60">
        <v>0.34499999999999997</v>
      </c>
      <c r="AH60">
        <v>2</v>
      </c>
      <c r="AI60">
        <v>43077740</v>
      </c>
      <c r="AJ60">
        <v>60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>
      <c r="A61">
        <f>ROW(Source!A44)</f>
        <v>44</v>
      </c>
      <c r="B61">
        <v>43077751</v>
      </c>
      <c r="C61">
        <v>43077738</v>
      </c>
      <c r="D61">
        <v>33274357</v>
      </c>
      <c r="E61">
        <v>1</v>
      </c>
      <c r="F61">
        <v>1</v>
      </c>
      <c r="G61">
        <v>1</v>
      </c>
      <c r="H61">
        <v>2</v>
      </c>
      <c r="I61" t="s">
        <v>401</v>
      </c>
      <c r="J61" t="s">
        <v>402</v>
      </c>
      <c r="K61" t="s">
        <v>403</v>
      </c>
      <c r="L61">
        <v>1368</v>
      </c>
      <c r="N61">
        <v>1011</v>
      </c>
      <c r="O61" t="s">
        <v>404</v>
      </c>
      <c r="P61" t="s">
        <v>404</v>
      </c>
      <c r="Q61">
        <v>1</v>
      </c>
      <c r="X61">
        <v>0.3</v>
      </c>
      <c r="Y61">
        <v>0</v>
      </c>
      <c r="Z61">
        <v>138.54</v>
      </c>
      <c r="AA61">
        <v>12.1</v>
      </c>
      <c r="AB61">
        <v>0</v>
      </c>
      <c r="AC61">
        <v>0</v>
      </c>
      <c r="AD61">
        <v>1</v>
      </c>
      <c r="AE61">
        <v>0</v>
      </c>
      <c r="AF61" t="s">
        <v>28</v>
      </c>
      <c r="AG61">
        <v>0.34499999999999997</v>
      </c>
      <c r="AH61">
        <v>2</v>
      </c>
      <c r="AI61">
        <v>43077741</v>
      </c>
      <c r="AJ61">
        <v>61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>
      <c r="A62">
        <f>ROW(Source!A44)</f>
        <v>44</v>
      </c>
      <c r="B62">
        <v>43077752</v>
      </c>
      <c r="C62">
        <v>43077738</v>
      </c>
      <c r="D62">
        <v>33274572</v>
      </c>
      <c r="E62">
        <v>1</v>
      </c>
      <c r="F62">
        <v>1</v>
      </c>
      <c r="G62">
        <v>1</v>
      </c>
      <c r="H62">
        <v>2</v>
      </c>
      <c r="I62" t="s">
        <v>450</v>
      </c>
      <c r="J62" t="s">
        <v>451</v>
      </c>
      <c r="K62" t="s">
        <v>452</v>
      </c>
      <c r="L62">
        <v>1368</v>
      </c>
      <c r="N62">
        <v>1011</v>
      </c>
      <c r="O62" t="s">
        <v>404</v>
      </c>
      <c r="P62" t="s">
        <v>404</v>
      </c>
      <c r="Q62">
        <v>1</v>
      </c>
      <c r="X62">
        <v>0.79</v>
      </c>
      <c r="Y62">
        <v>0</v>
      </c>
      <c r="Z62">
        <v>7.55</v>
      </c>
      <c r="AA62">
        <v>0</v>
      </c>
      <c r="AB62">
        <v>0</v>
      </c>
      <c r="AC62">
        <v>0</v>
      </c>
      <c r="AD62">
        <v>1</v>
      </c>
      <c r="AE62">
        <v>0</v>
      </c>
      <c r="AF62" t="s">
        <v>28</v>
      </c>
      <c r="AG62">
        <v>0.90849999999999997</v>
      </c>
      <c r="AH62">
        <v>2</v>
      </c>
      <c r="AI62">
        <v>43077742</v>
      </c>
      <c r="AJ62">
        <v>62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>
      <c r="A63">
        <f>ROW(Source!A44)</f>
        <v>44</v>
      </c>
      <c r="B63">
        <v>43077753</v>
      </c>
      <c r="C63">
        <v>43077738</v>
      </c>
      <c r="D63">
        <v>33276210</v>
      </c>
      <c r="E63">
        <v>1</v>
      </c>
      <c r="F63">
        <v>1</v>
      </c>
      <c r="G63">
        <v>1</v>
      </c>
      <c r="H63">
        <v>2</v>
      </c>
      <c r="I63" t="s">
        <v>405</v>
      </c>
      <c r="J63" t="s">
        <v>406</v>
      </c>
      <c r="K63" t="s">
        <v>407</v>
      </c>
      <c r="L63">
        <v>1368</v>
      </c>
      <c r="N63">
        <v>1011</v>
      </c>
      <c r="O63" t="s">
        <v>404</v>
      </c>
      <c r="P63" t="s">
        <v>404</v>
      </c>
      <c r="Q63">
        <v>1</v>
      </c>
      <c r="X63">
        <v>0.3</v>
      </c>
      <c r="Y63">
        <v>0</v>
      </c>
      <c r="Z63">
        <v>91.76</v>
      </c>
      <c r="AA63">
        <v>10.35</v>
      </c>
      <c r="AB63">
        <v>0</v>
      </c>
      <c r="AC63">
        <v>0</v>
      </c>
      <c r="AD63">
        <v>1</v>
      </c>
      <c r="AE63">
        <v>0</v>
      </c>
      <c r="AF63" t="s">
        <v>28</v>
      </c>
      <c r="AG63">
        <v>0.34499999999999997</v>
      </c>
      <c r="AH63">
        <v>2</v>
      </c>
      <c r="AI63">
        <v>43077743</v>
      </c>
      <c r="AJ63">
        <v>63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>
      <c r="A64">
        <f>ROW(Source!A44)</f>
        <v>44</v>
      </c>
      <c r="B64">
        <v>43077754</v>
      </c>
      <c r="C64">
        <v>43077738</v>
      </c>
      <c r="D64">
        <v>33215764</v>
      </c>
      <c r="E64">
        <v>1</v>
      </c>
      <c r="F64">
        <v>1</v>
      </c>
      <c r="G64">
        <v>1</v>
      </c>
      <c r="H64">
        <v>3</v>
      </c>
      <c r="I64" t="s">
        <v>453</v>
      </c>
      <c r="J64" t="s">
        <v>454</v>
      </c>
      <c r="K64" t="s">
        <v>455</v>
      </c>
      <c r="L64">
        <v>1346</v>
      </c>
      <c r="N64">
        <v>1009</v>
      </c>
      <c r="O64" t="s">
        <v>415</v>
      </c>
      <c r="P64" t="s">
        <v>415</v>
      </c>
      <c r="Q64">
        <v>1</v>
      </c>
      <c r="X64">
        <v>0.25</v>
      </c>
      <c r="Y64">
        <v>12.65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3</v>
      </c>
      <c r="AG64">
        <v>0.25</v>
      </c>
      <c r="AH64">
        <v>2</v>
      </c>
      <c r="AI64">
        <v>43077744</v>
      </c>
      <c r="AJ64">
        <v>64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>
      <c r="A65">
        <f>ROW(Source!A44)</f>
        <v>44</v>
      </c>
      <c r="B65">
        <v>43077755</v>
      </c>
      <c r="C65">
        <v>43077738</v>
      </c>
      <c r="D65">
        <v>33216000</v>
      </c>
      <c r="E65">
        <v>1</v>
      </c>
      <c r="F65">
        <v>1</v>
      </c>
      <c r="G65">
        <v>1</v>
      </c>
      <c r="H65">
        <v>3</v>
      </c>
      <c r="I65" t="s">
        <v>456</v>
      </c>
      <c r="J65" t="s">
        <v>457</v>
      </c>
      <c r="K65" t="s">
        <v>458</v>
      </c>
      <c r="L65">
        <v>1346</v>
      </c>
      <c r="N65">
        <v>1009</v>
      </c>
      <c r="O65" t="s">
        <v>415</v>
      </c>
      <c r="P65" t="s">
        <v>415</v>
      </c>
      <c r="Q65">
        <v>1</v>
      </c>
      <c r="X65">
        <v>0.06</v>
      </c>
      <c r="Y65">
        <v>9.49</v>
      </c>
      <c r="Z65">
        <v>0</v>
      </c>
      <c r="AA65">
        <v>0</v>
      </c>
      <c r="AB65">
        <v>0</v>
      </c>
      <c r="AC65">
        <v>0</v>
      </c>
      <c r="AD65">
        <v>1</v>
      </c>
      <c r="AE65">
        <v>0</v>
      </c>
      <c r="AF65" t="s">
        <v>3</v>
      </c>
      <c r="AG65">
        <v>0.06</v>
      </c>
      <c r="AH65">
        <v>2</v>
      </c>
      <c r="AI65">
        <v>43077745</v>
      </c>
      <c r="AJ65">
        <v>65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>
      <c r="A66">
        <f>ROW(Source!A44)</f>
        <v>44</v>
      </c>
      <c r="B66">
        <v>43077756</v>
      </c>
      <c r="C66">
        <v>43077738</v>
      </c>
      <c r="D66">
        <v>33212190</v>
      </c>
      <c r="E66">
        <v>1</v>
      </c>
      <c r="F66">
        <v>1</v>
      </c>
      <c r="G66">
        <v>1</v>
      </c>
      <c r="H66">
        <v>3</v>
      </c>
      <c r="I66" t="s">
        <v>412</v>
      </c>
      <c r="J66" t="s">
        <v>413</v>
      </c>
      <c r="K66" t="s">
        <v>414</v>
      </c>
      <c r="L66">
        <v>1346</v>
      </c>
      <c r="N66">
        <v>1009</v>
      </c>
      <c r="O66" t="s">
        <v>415</v>
      </c>
      <c r="P66" t="s">
        <v>415</v>
      </c>
      <c r="Q66">
        <v>1</v>
      </c>
      <c r="X66">
        <v>0.03</v>
      </c>
      <c r="Y66">
        <v>29.04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0</v>
      </c>
      <c r="AF66" t="s">
        <v>3</v>
      </c>
      <c r="AG66">
        <v>0.03</v>
      </c>
      <c r="AH66">
        <v>2</v>
      </c>
      <c r="AI66">
        <v>43077746</v>
      </c>
      <c r="AJ66">
        <v>66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>
      <c r="A67">
        <f>ROW(Source!A44)</f>
        <v>44</v>
      </c>
      <c r="B67">
        <v>43077757</v>
      </c>
      <c r="C67">
        <v>43077738</v>
      </c>
      <c r="D67">
        <v>33229844</v>
      </c>
      <c r="E67">
        <v>1</v>
      </c>
      <c r="F67">
        <v>1</v>
      </c>
      <c r="G67">
        <v>1</v>
      </c>
      <c r="H67">
        <v>3</v>
      </c>
      <c r="I67" t="s">
        <v>477</v>
      </c>
      <c r="J67" t="s">
        <v>478</v>
      </c>
      <c r="K67" t="s">
        <v>479</v>
      </c>
      <c r="L67">
        <v>1348</v>
      </c>
      <c r="N67">
        <v>1009</v>
      </c>
      <c r="O67" t="s">
        <v>411</v>
      </c>
      <c r="P67" t="s">
        <v>411</v>
      </c>
      <c r="Q67">
        <v>1000</v>
      </c>
      <c r="X67">
        <v>2.5000000000000001E-2</v>
      </c>
      <c r="Y67">
        <v>11672.49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0</v>
      </c>
      <c r="AF67" t="s">
        <v>3</v>
      </c>
      <c r="AG67">
        <v>2.5000000000000001E-2</v>
      </c>
      <c r="AH67">
        <v>2</v>
      </c>
      <c r="AI67">
        <v>43077747</v>
      </c>
      <c r="AJ67">
        <v>67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>
      <c r="A68">
        <f>ROW(Source!A44)</f>
        <v>44</v>
      </c>
      <c r="B68">
        <v>43077758</v>
      </c>
      <c r="C68">
        <v>43077738</v>
      </c>
      <c r="D68">
        <v>33273846</v>
      </c>
      <c r="E68">
        <v>1</v>
      </c>
      <c r="F68">
        <v>1</v>
      </c>
      <c r="G68">
        <v>1</v>
      </c>
      <c r="H68">
        <v>3</v>
      </c>
      <c r="I68" t="s">
        <v>426</v>
      </c>
      <c r="J68" t="s">
        <v>427</v>
      </c>
      <c r="K68" t="s">
        <v>428</v>
      </c>
      <c r="L68">
        <v>1374</v>
      </c>
      <c r="N68">
        <v>1013</v>
      </c>
      <c r="O68" t="s">
        <v>429</v>
      </c>
      <c r="P68" t="s">
        <v>429</v>
      </c>
      <c r="Q68">
        <v>1</v>
      </c>
      <c r="X68">
        <v>0.65</v>
      </c>
      <c r="Y68">
        <v>1</v>
      </c>
      <c r="Z68">
        <v>0</v>
      </c>
      <c r="AA68">
        <v>0</v>
      </c>
      <c r="AB68">
        <v>0</v>
      </c>
      <c r="AC68">
        <v>0</v>
      </c>
      <c r="AD68">
        <v>1</v>
      </c>
      <c r="AE68">
        <v>0</v>
      </c>
      <c r="AF68" t="s">
        <v>3</v>
      </c>
      <c r="AG68">
        <v>0.65</v>
      </c>
      <c r="AH68">
        <v>2</v>
      </c>
      <c r="AI68">
        <v>43077748</v>
      </c>
      <c r="AJ68">
        <v>68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>
      <c r="A69">
        <f>ROW(Source!A46)</f>
        <v>46</v>
      </c>
      <c r="B69">
        <v>43077763</v>
      </c>
      <c r="C69">
        <v>43077760</v>
      </c>
      <c r="D69">
        <v>23356950</v>
      </c>
      <c r="E69">
        <v>1</v>
      </c>
      <c r="F69">
        <v>1</v>
      </c>
      <c r="G69">
        <v>1</v>
      </c>
      <c r="H69">
        <v>1</v>
      </c>
      <c r="I69" t="s">
        <v>480</v>
      </c>
      <c r="J69" t="s">
        <v>3</v>
      </c>
      <c r="K69" t="s">
        <v>481</v>
      </c>
      <c r="L69">
        <v>1369</v>
      </c>
      <c r="N69">
        <v>1013</v>
      </c>
      <c r="O69" t="s">
        <v>398</v>
      </c>
      <c r="P69" t="s">
        <v>398</v>
      </c>
      <c r="Q69">
        <v>1</v>
      </c>
      <c r="X69">
        <v>0.13</v>
      </c>
      <c r="Y69">
        <v>0</v>
      </c>
      <c r="Z69">
        <v>0</v>
      </c>
      <c r="AA69">
        <v>0</v>
      </c>
      <c r="AB69">
        <v>7.97</v>
      </c>
      <c r="AC69">
        <v>0</v>
      </c>
      <c r="AD69">
        <v>1</v>
      </c>
      <c r="AE69">
        <v>1</v>
      </c>
      <c r="AF69" t="s">
        <v>28</v>
      </c>
      <c r="AG69">
        <v>0.14949999999999999</v>
      </c>
      <c r="AH69">
        <v>2</v>
      </c>
      <c r="AI69">
        <v>43077761</v>
      </c>
      <c r="AJ69">
        <v>69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>
      <c r="A70">
        <f>ROW(Source!A46)</f>
        <v>46</v>
      </c>
      <c r="B70">
        <v>43077764</v>
      </c>
      <c r="C70">
        <v>43077760</v>
      </c>
      <c r="D70">
        <v>33273846</v>
      </c>
      <c r="E70">
        <v>1</v>
      </c>
      <c r="F70">
        <v>1</v>
      </c>
      <c r="G70">
        <v>1</v>
      </c>
      <c r="H70">
        <v>3</v>
      </c>
      <c r="I70" t="s">
        <v>426</v>
      </c>
      <c r="J70" t="s">
        <v>427</v>
      </c>
      <c r="K70" t="s">
        <v>428</v>
      </c>
      <c r="L70">
        <v>1374</v>
      </c>
      <c r="N70">
        <v>1013</v>
      </c>
      <c r="O70" t="s">
        <v>429</v>
      </c>
      <c r="P70" t="s">
        <v>429</v>
      </c>
      <c r="Q70">
        <v>1</v>
      </c>
      <c r="X70">
        <v>0.02</v>
      </c>
      <c r="Y70">
        <v>1</v>
      </c>
      <c r="Z70">
        <v>0</v>
      </c>
      <c r="AA70">
        <v>0</v>
      </c>
      <c r="AB70">
        <v>0</v>
      </c>
      <c r="AC70">
        <v>0</v>
      </c>
      <c r="AD70">
        <v>1</v>
      </c>
      <c r="AE70">
        <v>0</v>
      </c>
      <c r="AF70" t="s">
        <v>27</v>
      </c>
      <c r="AG70">
        <v>0</v>
      </c>
      <c r="AH70">
        <v>2</v>
      </c>
      <c r="AI70">
        <v>43077762</v>
      </c>
      <c r="AJ70">
        <v>70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>
      <c r="A71">
        <f>ROW(Source!A48)</f>
        <v>48</v>
      </c>
      <c r="B71">
        <v>43077773</v>
      </c>
      <c r="C71">
        <v>43077766</v>
      </c>
      <c r="D71">
        <v>23356398</v>
      </c>
      <c r="E71">
        <v>1</v>
      </c>
      <c r="F71">
        <v>1</v>
      </c>
      <c r="G71">
        <v>1</v>
      </c>
      <c r="H71">
        <v>1</v>
      </c>
      <c r="I71" t="s">
        <v>482</v>
      </c>
      <c r="J71" t="s">
        <v>3</v>
      </c>
      <c r="K71" t="s">
        <v>483</v>
      </c>
      <c r="L71">
        <v>1369</v>
      </c>
      <c r="N71">
        <v>1013</v>
      </c>
      <c r="O71" t="s">
        <v>398</v>
      </c>
      <c r="P71" t="s">
        <v>398</v>
      </c>
      <c r="Q71">
        <v>1</v>
      </c>
      <c r="X71">
        <v>4.8</v>
      </c>
      <c r="Y71">
        <v>0</v>
      </c>
      <c r="Z71">
        <v>0</v>
      </c>
      <c r="AA71">
        <v>0</v>
      </c>
      <c r="AB71">
        <v>9.4</v>
      </c>
      <c r="AC71">
        <v>0</v>
      </c>
      <c r="AD71">
        <v>1</v>
      </c>
      <c r="AE71">
        <v>1</v>
      </c>
      <c r="AF71" t="s">
        <v>28</v>
      </c>
      <c r="AG71">
        <v>5.52</v>
      </c>
      <c r="AH71">
        <v>2</v>
      </c>
      <c r="AI71">
        <v>43077767</v>
      </c>
      <c r="AJ71">
        <v>71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>
      <c r="A72">
        <f>ROW(Source!A48)</f>
        <v>48</v>
      </c>
      <c r="B72">
        <v>43077774</v>
      </c>
      <c r="C72">
        <v>43077766</v>
      </c>
      <c r="D72">
        <v>33275897</v>
      </c>
      <c r="E72">
        <v>1</v>
      </c>
      <c r="F72">
        <v>1</v>
      </c>
      <c r="G72">
        <v>1</v>
      </c>
      <c r="H72">
        <v>2</v>
      </c>
      <c r="I72" t="s">
        <v>484</v>
      </c>
      <c r="J72" t="s">
        <v>485</v>
      </c>
      <c r="K72" t="s">
        <v>486</v>
      </c>
      <c r="L72">
        <v>1368</v>
      </c>
      <c r="N72">
        <v>1011</v>
      </c>
      <c r="O72" t="s">
        <v>404</v>
      </c>
      <c r="P72" t="s">
        <v>404</v>
      </c>
      <c r="Q72">
        <v>1</v>
      </c>
      <c r="X72">
        <v>0.16</v>
      </c>
      <c r="Y72">
        <v>0</v>
      </c>
      <c r="Z72">
        <v>2.15</v>
      </c>
      <c r="AA72">
        <v>0</v>
      </c>
      <c r="AB72">
        <v>0</v>
      </c>
      <c r="AC72">
        <v>0</v>
      </c>
      <c r="AD72">
        <v>1</v>
      </c>
      <c r="AE72">
        <v>0</v>
      </c>
      <c r="AF72" t="s">
        <v>28</v>
      </c>
      <c r="AG72">
        <v>0.184</v>
      </c>
      <c r="AH72">
        <v>2</v>
      </c>
      <c r="AI72">
        <v>43077768</v>
      </c>
      <c r="AJ72">
        <v>72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>
      <c r="A73">
        <f>ROW(Source!A48)</f>
        <v>48</v>
      </c>
      <c r="B73">
        <v>43077775</v>
      </c>
      <c r="C73">
        <v>43077766</v>
      </c>
      <c r="D73">
        <v>33209520</v>
      </c>
      <c r="E73">
        <v>1</v>
      </c>
      <c r="F73">
        <v>1</v>
      </c>
      <c r="G73">
        <v>1</v>
      </c>
      <c r="H73">
        <v>3</v>
      </c>
      <c r="I73" t="s">
        <v>487</v>
      </c>
      <c r="J73" t="s">
        <v>488</v>
      </c>
      <c r="K73" t="s">
        <v>489</v>
      </c>
      <c r="L73">
        <v>1346</v>
      </c>
      <c r="N73">
        <v>1009</v>
      </c>
      <c r="O73" t="s">
        <v>415</v>
      </c>
      <c r="P73" t="s">
        <v>415</v>
      </c>
      <c r="Q73">
        <v>1</v>
      </c>
      <c r="X73">
        <v>3.0000000000000001E-3</v>
      </c>
      <c r="Y73">
        <v>28.4</v>
      </c>
      <c r="Z73">
        <v>0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27</v>
      </c>
      <c r="AG73">
        <v>0</v>
      </c>
      <c r="AH73">
        <v>2</v>
      </c>
      <c r="AI73">
        <v>43077769</v>
      </c>
      <c r="AJ73">
        <v>73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>
      <c r="A74">
        <f>ROW(Source!A48)</f>
        <v>48</v>
      </c>
      <c r="B74">
        <v>43077776</v>
      </c>
      <c r="C74">
        <v>43077766</v>
      </c>
      <c r="D74">
        <v>33216204</v>
      </c>
      <c r="E74">
        <v>1</v>
      </c>
      <c r="F74">
        <v>1</v>
      </c>
      <c r="G74">
        <v>1</v>
      </c>
      <c r="H74">
        <v>3</v>
      </c>
      <c r="I74" t="s">
        <v>490</v>
      </c>
      <c r="J74" t="s">
        <v>491</v>
      </c>
      <c r="K74" t="s">
        <v>492</v>
      </c>
      <c r="L74">
        <v>1358</v>
      </c>
      <c r="N74">
        <v>1010</v>
      </c>
      <c r="O74" t="s">
        <v>493</v>
      </c>
      <c r="P74" t="s">
        <v>493</v>
      </c>
      <c r="Q74">
        <v>10</v>
      </c>
      <c r="X74">
        <v>0.4</v>
      </c>
      <c r="Y74">
        <v>8.4700000000000006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0</v>
      </c>
      <c r="AF74" t="s">
        <v>27</v>
      </c>
      <c r="AG74">
        <v>0</v>
      </c>
      <c r="AH74">
        <v>2</v>
      </c>
      <c r="AI74">
        <v>43077770</v>
      </c>
      <c r="AJ74">
        <v>74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>
      <c r="A75">
        <f>ROW(Source!A48)</f>
        <v>48</v>
      </c>
      <c r="B75">
        <v>43077777</v>
      </c>
      <c r="C75">
        <v>43077766</v>
      </c>
      <c r="D75">
        <v>33260822</v>
      </c>
      <c r="E75">
        <v>1</v>
      </c>
      <c r="F75">
        <v>1</v>
      </c>
      <c r="G75">
        <v>1</v>
      </c>
      <c r="H75">
        <v>3</v>
      </c>
      <c r="I75" t="s">
        <v>494</v>
      </c>
      <c r="J75" t="s">
        <v>495</v>
      </c>
      <c r="K75" t="s">
        <v>496</v>
      </c>
      <c r="L75">
        <v>1346</v>
      </c>
      <c r="N75">
        <v>1009</v>
      </c>
      <c r="O75" t="s">
        <v>415</v>
      </c>
      <c r="P75" t="s">
        <v>415</v>
      </c>
      <c r="Q75">
        <v>1</v>
      </c>
      <c r="X75">
        <v>0.03</v>
      </c>
      <c r="Y75">
        <v>69.03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27</v>
      </c>
      <c r="AG75">
        <v>0</v>
      </c>
      <c r="AH75">
        <v>2</v>
      </c>
      <c r="AI75">
        <v>43077771</v>
      </c>
      <c r="AJ75">
        <v>75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>
      <c r="A76">
        <f>ROW(Source!A48)</f>
        <v>48</v>
      </c>
      <c r="B76">
        <v>43077778</v>
      </c>
      <c r="C76">
        <v>43077766</v>
      </c>
      <c r="D76">
        <v>33273846</v>
      </c>
      <c r="E76">
        <v>1</v>
      </c>
      <c r="F76">
        <v>1</v>
      </c>
      <c r="G76">
        <v>1</v>
      </c>
      <c r="H76">
        <v>3</v>
      </c>
      <c r="I76" t="s">
        <v>426</v>
      </c>
      <c r="J76" t="s">
        <v>427</v>
      </c>
      <c r="K76" t="s">
        <v>428</v>
      </c>
      <c r="L76">
        <v>1374</v>
      </c>
      <c r="N76">
        <v>1013</v>
      </c>
      <c r="O76" t="s">
        <v>429</v>
      </c>
      <c r="P76" t="s">
        <v>429</v>
      </c>
      <c r="Q76">
        <v>1</v>
      </c>
      <c r="X76">
        <v>0.9</v>
      </c>
      <c r="Y76">
        <v>1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27</v>
      </c>
      <c r="AG76">
        <v>0</v>
      </c>
      <c r="AH76">
        <v>2</v>
      </c>
      <c r="AI76">
        <v>43077772</v>
      </c>
      <c r="AJ76">
        <v>76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>
      <c r="A77">
        <f>ROW(Source!A50)</f>
        <v>50</v>
      </c>
      <c r="B77">
        <v>43077784</v>
      </c>
      <c r="C77">
        <v>43077780</v>
      </c>
      <c r="D77">
        <v>23351526</v>
      </c>
      <c r="E77">
        <v>1</v>
      </c>
      <c r="F77">
        <v>1</v>
      </c>
      <c r="G77">
        <v>1</v>
      </c>
      <c r="H77">
        <v>1</v>
      </c>
      <c r="I77" t="s">
        <v>497</v>
      </c>
      <c r="J77" t="s">
        <v>3</v>
      </c>
      <c r="K77" t="s">
        <v>498</v>
      </c>
      <c r="L77">
        <v>1369</v>
      </c>
      <c r="N77">
        <v>1013</v>
      </c>
      <c r="O77" t="s">
        <v>398</v>
      </c>
      <c r="P77" t="s">
        <v>398</v>
      </c>
      <c r="Q77">
        <v>1</v>
      </c>
      <c r="X77">
        <v>1.03</v>
      </c>
      <c r="Y77">
        <v>0</v>
      </c>
      <c r="Z77">
        <v>0</v>
      </c>
      <c r="AA77">
        <v>0</v>
      </c>
      <c r="AB77">
        <v>8.07</v>
      </c>
      <c r="AC77">
        <v>0</v>
      </c>
      <c r="AD77">
        <v>1</v>
      </c>
      <c r="AE77">
        <v>1</v>
      </c>
      <c r="AF77" t="s">
        <v>28</v>
      </c>
      <c r="AG77">
        <v>1.1844999999999999</v>
      </c>
      <c r="AH77">
        <v>2</v>
      </c>
      <c r="AI77">
        <v>43077781</v>
      </c>
      <c r="AJ77">
        <v>77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>
      <c r="A78">
        <f>ROW(Source!A50)</f>
        <v>50</v>
      </c>
      <c r="B78">
        <v>43077785</v>
      </c>
      <c r="C78">
        <v>43077780</v>
      </c>
      <c r="D78">
        <v>33276210</v>
      </c>
      <c r="E78">
        <v>1</v>
      </c>
      <c r="F78">
        <v>1</v>
      </c>
      <c r="G78">
        <v>1</v>
      </c>
      <c r="H78">
        <v>2</v>
      </c>
      <c r="I78" t="s">
        <v>405</v>
      </c>
      <c r="J78" t="s">
        <v>406</v>
      </c>
      <c r="K78" t="s">
        <v>407</v>
      </c>
      <c r="L78">
        <v>1368</v>
      </c>
      <c r="N78">
        <v>1011</v>
      </c>
      <c r="O78" t="s">
        <v>404</v>
      </c>
      <c r="P78" t="s">
        <v>404</v>
      </c>
      <c r="Q78">
        <v>1</v>
      </c>
      <c r="X78">
        <v>0.01</v>
      </c>
      <c r="Y78">
        <v>0</v>
      </c>
      <c r="Z78">
        <v>91.76</v>
      </c>
      <c r="AA78">
        <v>10.35</v>
      </c>
      <c r="AB78">
        <v>0</v>
      </c>
      <c r="AC78">
        <v>0</v>
      </c>
      <c r="AD78">
        <v>1</v>
      </c>
      <c r="AE78">
        <v>0</v>
      </c>
      <c r="AF78" t="s">
        <v>28</v>
      </c>
      <c r="AG78">
        <v>1.15E-2</v>
      </c>
      <c r="AH78">
        <v>2</v>
      </c>
      <c r="AI78">
        <v>43077782</v>
      </c>
      <c r="AJ78">
        <v>78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>
      <c r="A79">
        <f>ROW(Source!A50)</f>
        <v>50</v>
      </c>
      <c r="B79">
        <v>43077786</v>
      </c>
      <c r="C79">
        <v>43077780</v>
      </c>
      <c r="D79">
        <v>33273846</v>
      </c>
      <c r="E79">
        <v>1</v>
      </c>
      <c r="F79">
        <v>1</v>
      </c>
      <c r="G79">
        <v>1</v>
      </c>
      <c r="H79">
        <v>3</v>
      </c>
      <c r="I79" t="s">
        <v>426</v>
      </c>
      <c r="J79" t="s">
        <v>427</v>
      </c>
      <c r="K79" t="s">
        <v>428</v>
      </c>
      <c r="L79">
        <v>1374</v>
      </c>
      <c r="N79">
        <v>1013</v>
      </c>
      <c r="O79" t="s">
        <v>429</v>
      </c>
      <c r="P79" t="s">
        <v>429</v>
      </c>
      <c r="Q79">
        <v>1</v>
      </c>
      <c r="X79">
        <v>0.17</v>
      </c>
      <c r="Y79">
        <v>1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0</v>
      </c>
      <c r="AF79" t="s">
        <v>27</v>
      </c>
      <c r="AG79">
        <v>0</v>
      </c>
      <c r="AH79">
        <v>2</v>
      </c>
      <c r="AI79">
        <v>43077783</v>
      </c>
      <c r="AJ79">
        <v>79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>
      <c r="A80">
        <f>ROW(Source!A53)</f>
        <v>53</v>
      </c>
      <c r="B80">
        <v>43077796</v>
      </c>
      <c r="C80">
        <v>43077789</v>
      </c>
      <c r="D80">
        <v>23356398</v>
      </c>
      <c r="E80">
        <v>1</v>
      </c>
      <c r="F80">
        <v>1</v>
      </c>
      <c r="G80">
        <v>1</v>
      </c>
      <c r="H80">
        <v>1</v>
      </c>
      <c r="I80" t="s">
        <v>482</v>
      </c>
      <c r="J80" t="s">
        <v>3</v>
      </c>
      <c r="K80" t="s">
        <v>483</v>
      </c>
      <c r="L80">
        <v>1369</v>
      </c>
      <c r="N80">
        <v>1013</v>
      </c>
      <c r="O80" t="s">
        <v>398</v>
      </c>
      <c r="P80" t="s">
        <v>398</v>
      </c>
      <c r="Q80">
        <v>1</v>
      </c>
      <c r="X80">
        <v>4.8</v>
      </c>
      <c r="Y80">
        <v>0</v>
      </c>
      <c r="Z80">
        <v>0</v>
      </c>
      <c r="AA80">
        <v>0</v>
      </c>
      <c r="AB80">
        <v>9.4</v>
      </c>
      <c r="AC80">
        <v>0</v>
      </c>
      <c r="AD80">
        <v>1</v>
      </c>
      <c r="AE80">
        <v>1</v>
      </c>
      <c r="AF80" t="s">
        <v>28</v>
      </c>
      <c r="AG80">
        <v>5.52</v>
      </c>
      <c r="AH80">
        <v>2</v>
      </c>
      <c r="AI80">
        <v>43077790</v>
      </c>
      <c r="AJ80">
        <v>80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>
      <c r="A81">
        <f>ROW(Source!A53)</f>
        <v>53</v>
      </c>
      <c r="B81">
        <v>43077797</v>
      </c>
      <c r="C81">
        <v>43077789</v>
      </c>
      <c r="D81">
        <v>33275897</v>
      </c>
      <c r="E81">
        <v>1</v>
      </c>
      <c r="F81">
        <v>1</v>
      </c>
      <c r="G81">
        <v>1</v>
      </c>
      <c r="H81">
        <v>2</v>
      </c>
      <c r="I81" t="s">
        <v>484</v>
      </c>
      <c r="J81" t="s">
        <v>485</v>
      </c>
      <c r="K81" t="s">
        <v>486</v>
      </c>
      <c r="L81">
        <v>1368</v>
      </c>
      <c r="N81">
        <v>1011</v>
      </c>
      <c r="O81" t="s">
        <v>404</v>
      </c>
      <c r="P81" t="s">
        <v>404</v>
      </c>
      <c r="Q81">
        <v>1</v>
      </c>
      <c r="X81">
        <v>0.16</v>
      </c>
      <c r="Y81">
        <v>0</v>
      </c>
      <c r="Z81">
        <v>2.15</v>
      </c>
      <c r="AA81">
        <v>0</v>
      </c>
      <c r="AB81">
        <v>0</v>
      </c>
      <c r="AC81">
        <v>0</v>
      </c>
      <c r="AD81">
        <v>1</v>
      </c>
      <c r="AE81">
        <v>0</v>
      </c>
      <c r="AF81" t="s">
        <v>28</v>
      </c>
      <c r="AG81">
        <v>0.184</v>
      </c>
      <c r="AH81">
        <v>2</v>
      </c>
      <c r="AI81">
        <v>43077791</v>
      </c>
      <c r="AJ81">
        <v>81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>
      <c r="A82">
        <f>ROW(Source!A53)</f>
        <v>53</v>
      </c>
      <c r="B82">
        <v>43077798</v>
      </c>
      <c r="C82">
        <v>43077789</v>
      </c>
      <c r="D82">
        <v>33209520</v>
      </c>
      <c r="E82">
        <v>1</v>
      </c>
      <c r="F82">
        <v>1</v>
      </c>
      <c r="G82">
        <v>1</v>
      </c>
      <c r="H82">
        <v>3</v>
      </c>
      <c r="I82" t="s">
        <v>487</v>
      </c>
      <c r="J82" t="s">
        <v>488</v>
      </c>
      <c r="K82" t="s">
        <v>489</v>
      </c>
      <c r="L82">
        <v>1346</v>
      </c>
      <c r="N82">
        <v>1009</v>
      </c>
      <c r="O82" t="s">
        <v>415</v>
      </c>
      <c r="P82" t="s">
        <v>415</v>
      </c>
      <c r="Q82">
        <v>1</v>
      </c>
      <c r="X82">
        <v>3.0000000000000001E-3</v>
      </c>
      <c r="Y82">
        <v>28.4</v>
      </c>
      <c r="Z82">
        <v>0</v>
      </c>
      <c r="AA82">
        <v>0</v>
      </c>
      <c r="AB82">
        <v>0</v>
      </c>
      <c r="AC82">
        <v>0</v>
      </c>
      <c r="AD82">
        <v>1</v>
      </c>
      <c r="AE82">
        <v>0</v>
      </c>
      <c r="AF82" t="s">
        <v>27</v>
      </c>
      <c r="AG82">
        <v>0</v>
      </c>
      <c r="AH82">
        <v>2</v>
      </c>
      <c r="AI82">
        <v>43077792</v>
      </c>
      <c r="AJ82">
        <v>82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>
      <c r="A83">
        <f>ROW(Source!A53)</f>
        <v>53</v>
      </c>
      <c r="B83">
        <v>43077799</v>
      </c>
      <c r="C83">
        <v>43077789</v>
      </c>
      <c r="D83">
        <v>33216204</v>
      </c>
      <c r="E83">
        <v>1</v>
      </c>
      <c r="F83">
        <v>1</v>
      </c>
      <c r="G83">
        <v>1</v>
      </c>
      <c r="H83">
        <v>3</v>
      </c>
      <c r="I83" t="s">
        <v>490</v>
      </c>
      <c r="J83" t="s">
        <v>491</v>
      </c>
      <c r="K83" t="s">
        <v>492</v>
      </c>
      <c r="L83">
        <v>1358</v>
      </c>
      <c r="N83">
        <v>1010</v>
      </c>
      <c r="O83" t="s">
        <v>493</v>
      </c>
      <c r="P83" t="s">
        <v>493</v>
      </c>
      <c r="Q83">
        <v>10</v>
      </c>
      <c r="X83">
        <v>0.4</v>
      </c>
      <c r="Y83">
        <v>8.4700000000000006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0</v>
      </c>
      <c r="AF83" t="s">
        <v>27</v>
      </c>
      <c r="AG83">
        <v>0</v>
      </c>
      <c r="AH83">
        <v>2</v>
      </c>
      <c r="AI83">
        <v>43077793</v>
      </c>
      <c r="AJ83">
        <v>83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>
      <c r="A84">
        <f>ROW(Source!A53)</f>
        <v>53</v>
      </c>
      <c r="B84">
        <v>43077800</v>
      </c>
      <c r="C84">
        <v>43077789</v>
      </c>
      <c r="D84">
        <v>33260822</v>
      </c>
      <c r="E84">
        <v>1</v>
      </c>
      <c r="F84">
        <v>1</v>
      </c>
      <c r="G84">
        <v>1</v>
      </c>
      <c r="H84">
        <v>3</v>
      </c>
      <c r="I84" t="s">
        <v>494</v>
      </c>
      <c r="J84" t="s">
        <v>495</v>
      </c>
      <c r="K84" t="s">
        <v>496</v>
      </c>
      <c r="L84">
        <v>1346</v>
      </c>
      <c r="N84">
        <v>1009</v>
      </c>
      <c r="O84" t="s">
        <v>415</v>
      </c>
      <c r="P84" t="s">
        <v>415</v>
      </c>
      <c r="Q84">
        <v>1</v>
      </c>
      <c r="X84">
        <v>0.03</v>
      </c>
      <c r="Y84">
        <v>69.03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 t="s">
        <v>27</v>
      </c>
      <c r="AG84">
        <v>0</v>
      </c>
      <c r="AH84">
        <v>2</v>
      </c>
      <c r="AI84">
        <v>43077794</v>
      </c>
      <c r="AJ84">
        <v>84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>
      <c r="A85">
        <f>ROW(Source!A53)</f>
        <v>53</v>
      </c>
      <c r="B85">
        <v>43077801</v>
      </c>
      <c r="C85">
        <v>43077789</v>
      </c>
      <c r="D85">
        <v>33273846</v>
      </c>
      <c r="E85">
        <v>1</v>
      </c>
      <c r="F85">
        <v>1</v>
      </c>
      <c r="G85">
        <v>1</v>
      </c>
      <c r="H85">
        <v>3</v>
      </c>
      <c r="I85" t="s">
        <v>426</v>
      </c>
      <c r="J85" t="s">
        <v>427</v>
      </c>
      <c r="K85" t="s">
        <v>428</v>
      </c>
      <c r="L85">
        <v>1374</v>
      </c>
      <c r="N85">
        <v>1013</v>
      </c>
      <c r="O85" t="s">
        <v>429</v>
      </c>
      <c r="P85" t="s">
        <v>429</v>
      </c>
      <c r="Q85">
        <v>1</v>
      </c>
      <c r="X85">
        <v>0.9</v>
      </c>
      <c r="Y85">
        <v>1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27</v>
      </c>
      <c r="AG85">
        <v>0</v>
      </c>
      <c r="AH85">
        <v>2</v>
      </c>
      <c r="AI85">
        <v>43077795</v>
      </c>
      <c r="AJ85">
        <v>85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>
      <c r="A86">
        <f>ROW(Source!A55)</f>
        <v>55</v>
      </c>
      <c r="B86">
        <v>43077810</v>
      </c>
      <c r="C86">
        <v>43077803</v>
      </c>
      <c r="D86">
        <v>23351395</v>
      </c>
      <c r="E86">
        <v>1</v>
      </c>
      <c r="F86">
        <v>1</v>
      </c>
      <c r="G86">
        <v>1</v>
      </c>
      <c r="H86">
        <v>1</v>
      </c>
      <c r="I86" t="s">
        <v>433</v>
      </c>
      <c r="J86" t="s">
        <v>3</v>
      </c>
      <c r="K86" t="s">
        <v>434</v>
      </c>
      <c r="L86">
        <v>1369</v>
      </c>
      <c r="N86">
        <v>1013</v>
      </c>
      <c r="O86" t="s">
        <v>398</v>
      </c>
      <c r="P86" t="s">
        <v>398</v>
      </c>
      <c r="Q86">
        <v>1</v>
      </c>
      <c r="X86">
        <v>1.1299999999999999</v>
      </c>
      <c r="Y86">
        <v>0</v>
      </c>
      <c r="Z86">
        <v>0</v>
      </c>
      <c r="AA86">
        <v>0</v>
      </c>
      <c r="AB86">
        <v>8.99</v>
      </c>
      <c r="AC86">
        <v>0</v>
      </c>
      <c r="AD86">
        <v>1</v>
      </c>
      <c r="AE86">
        <v>1</v>
      </c>
      <c r="AF86" t="s">
        <v>28</v>
      </c>
      <c r="AG86">
        <v>1.2994999999999999</v>
      </c>
      <c r="AH86">
        <v>2</v>
      </c>
      <c r="AI86">
        <v>43077804</v>
      </c>
      <c r="AJ86">
        <v>86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>
      <c r="A87">
        <f>ROW(Source!A55)</f>
        <v>55</v>
      </c>
      <c r="B87">
        <v>43077811</v>
      </c>
      <c r="C87">
        <v>43077803</v>
      </c>
      <c r="D87">
        <v>121548</v>
      </c>
      <c r="E87">
        <v>1</v>
      </c>
      <c r="F87">
        <v>1</v>
      </c>
      <c r="G87">
        <v>1</v>
      </c>
      <c r="H87">
        <v>1</v>
      </c>
      <c r="I87" t="s">
        <v>40</v>
      </c>
      <c r="J87" t="s">
        <v>3</v>
      </c>
      <c r="K87" t="s">
        <v>399</v>
      </c>
      <c r="L87">
        <v>608254</v>
      </c>
      <c r="N87">
        <v>1013</v>
      </c>
      <c r="O87" t="s">
        <v>400</v>
      </c>
      <c r="P87" t="s">
        <v>400</v>
      </c>
      <c r="Q87">
        <v>1</v>
      </c>
      <c r="X87">
        <v>0.04</v>
      </c>
      <c r="Y87">
        <v>0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2</v>
      </c>
      <c r="AF87" t="s">
        <v>28</v>
      </c>
      <c r="AG87">
        <v>4.5999999999999999E-2</v>
      </c>
      <c r="AH87">
        <v>2</v>
      </c>
      <c r="AI87">
        <v>43077805</v>
      </c>
      <c r="AJ87">
        <v>87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>
      <c r="A88">
        <f>ROW(Source!A55)</f>
        <v>55</v>
      </c>
      <c r="B88">
        <v>43077812</v>
      </c>
      <c r="C88">
        <v>43077803</v>
      </c>
      <c r="D88">
        <v>33274357</v>
      </c>
      <c r="E88">
        <v>1</v>
      </c>
      <c r="F88">
        <v>1</v>
      </c>
      <c r="G88">
        <v>1</v>
      </c>
      <c r="H88">
        <v>2</v>
      </c>
      <c r="I88" t="s">
        <v>401</v>
      </c>
      <c r="J88" t="s">
        <v>402</v>
      </c>
      <c r="K88" t="s">
        <v>403</v>
      </c>
      <c r="L88">
        <v>1368</v>
      </c>
      <c r="N88">
        <v>1011</v>
      </c>
      <c r="O88" t="s">
        <v>404</v>
      </c>
      <c r="P88" t="s">
        <v>404</v>
      </c>
      <c r="Q88">
        <v>1</v>
      </c>
      <c r="X88">
        <v>0.04</v>
      </c>
      <c r="Y88">
        <v>0</v>
      </c>
      <c r="Z88">
        <v>138.54</v>
      </c>
      <c r="AA88">
        <v>12.1</v>
      </c>
      <c r="AB88">
        <v>0</v>
      </c>
      <c r="AC88">
        <v>0</v>
      </c>
      <c r="AD88">
        <v>1</v>
      </c>
      <c r="AE88">
        <v>0</v>
      </c>
      <c r="AF88" t="s">
        <v>28</v>
      </c>
      <c r="AG88">
        <v>4.5999999999999999E-2</v>
      </c>
      <c r="AH88">
        <v>2</v>
      </c>
      <c r="AI88">
        <v>43077806</v>
      </c>
      <c r="AJ88">
        <v>88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>
      <c r="A89">
        <f>ROW(Source!A55)</f>
        <v>55</v>
      </c>
      <c r="B89">
        <v>43077813</v>
      </c>
      <c r="C89">
        <v>43077803</v>
      </c>
      <c r="D89">
        <v>33276210</v>
      </c>
      <c r="E89">
        <v>1</v>
      </c>
      <c r="F89">
        <v>1</v>
      </c>
      <c r="G89">
        <v>1</v>
      </c>
      <c r="H89">
        <v>2</v>
      </c>
      <c r="I89" t="s">
        <v>405</v>
      </c>
      <c r="J89" t="s">
        <v>406</v>
      </c>
      <c r="K89" t="s">
        <v>407</v>
      </c>
      <c r="L89">
        <v>1368</v>
      </c>
      <c r="N89">
        <v>1011</v>
      </c>
      <c r="O89" t="s">
        <v>404</v>
      </c>
      <c r="P89" t="s">
        <v>404</v>
      </c>
      <c r="Q89">
        <v>1</v>
      </c>
      <c r="X89">
        <v>0.04</v>
      </c>
      <c r="Y89">
        <v>0</v>
      </c>
      <c r="Z89">
        <v>91.76</v>
      </c>
      <c r="AA89">
        <v>10.35</v>
      </c>
      <c r="AB89">
        <v>0</v>
      </c>
      <c r="AC89">
        <v>0</v>
      </c>
      <c r="AD89">
        <v>1</v>
      </c>
      <c r="AE89">
        <v>0</v>
      </c>
      <c r="AF89" t="s">
        <v>28</v>
      </c>
      <c r="AG89">
        <v>4.5999999999999999E-2</v>
      </c>
      <c r="AH89">
        <v>2</v>
      </c>
      <c r="AI89">
        <v>43077807</v>
      </c>
      <c r="AJ89">
        <v>89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>
      <c r="A90">
        <f>ROW(Source!A55)</f>
        <v>55</v>
      </c>
      <c r="B90">
        <v>43077814</v>
      </c>
      <c r="C90">
        <v>43077803</v>
      </c>
      <c r="D90">
        <v>33216000</v>
      </c>
      <c r="E90">
        <v>1</v>
      </c>
      <c r="F90">
        <v>1</v>
      </c>
      <c r="G90">
        <v>1</v>
      </c>
      <c r="H90">
        <v>3</v>
      </c>
      <c r="I90" t="s">
        <v>456</v>
      </c>
      <c r="J90" t="s">
        <v>457</v>
      </c>
      <c r="K90" t="s">
        <v>458</v>
      </c>
      <c r="L90">
        <v>1346</v>
      </c>
      <c r="N90">
        <v>1009</v>
      </c>
      <c r="O90" t="s">
        <v>415</v>
      </c>
      <c r="P90" t="s">
        <v>415</v>
      </c>
      <c r="Q90">
        <v>1</v>
      </c>
      <c r="X90">
        <v>0.06</v>
      </c>
      <c r="Y90">
        <v>9.49</v>
      </c>
      <c r="Z90">
        <v>0</v>
      </c>
      <c r="AA90">
        <v>0</v>
      </c>
      <c r="AB90">
        <v>0</v>
      </c>
      <c r="AC90">
        <v>0</v>
      </c>
      <c r="AD90">
        <v>1</v>
      </c>
      <c r="AE90">
        <v>0</v>
      </c>
      <c r="AF90" t="s">
        <v>27</v>
      </c>
      <c r="AG90">
        <v>0</v>
      </c>
      <c r="AH90">
        <v>2</v>
      </c>
      <c r="AI90">
        <v>43077808</v>
      </c>
      <c r="AJ90">
        <v>90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>
      <c r="A91">
        <f>ROW(Source!A55)</f>
        <v>55</v>
      </c>
      <c r="B91">
        <v>43077815</v>
      </c>
      <c r="C91">
        <v>43077803</v>
      </c>
      <c r="D91">
        <v>33273846</v>
      </c>
      <c r="E91">
        <v>1</v>
      </c>
      <c r="F91">
        <v>1</v>
      </c>
      <c r="G91">
        <v>1</v>
      </c>
      <c r="H91">
        <v>3</v>
      </c>
      <c r="I91" t="s">
        <v>426</v>
      </c>
      <c r="J91" t="s">
        <v>427</v>
      </c>
      <c r="K91" t="s">
        <v>428</v>
      </c>
      <c r="L91">
        <v>1374</v>
      </c>
      <c r="N91">
        <v>1013</v>
      </c>
      <c r="O91" t="s">
        <v>429</v>
      </c>
      <c r="P91" t="s">
        <v>429</v>
      </c>
      <c r="Q91">
        <v>1</v>
      </c>
      <c r="X91">
        <v>0.2</v>
      </c>
      <c r="Y91">
        <v>1</v>
      </c>
      <c r="Z91">
        <v>0</v>
      </c>
      <c r="AA91">
        <v>0</v>
      </c>
      <c r="AB91">
        <v>0</v>
      </c>
      <c r="AC91">
        <v>0</v>
      </c>
      <c r="AD91">
        <v>1</v>
      </c>
      <c r="AE91">
        <v>0</v>
      </c>
      <c r="AF91" t="s">
        <v>27</v>
      </c>
      <c r="AG91">
        <v>0</v>
      </c>
      <c r="AH91">
        <v>2</v>
      </c>
      <c r="AI91">
        <v>43077809</v>
      </c>
      <c r="AJ91">
        <v>91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>
      <c r="A92">
        <f>ROW(Source!A57)</f>
        <v>57</v>
      </c>
      <c r="B92">
        <v>43077825</v>
      </c>
      <c r="C92">
        <v>43077817</v>
      </c>
      <c r="D92">
        <v>23351395</v>
      </c>
      <c r="E92">
        <v>1</v>
      </c>
      <c r="F92">
        <v>1</v>
      </c>
      <c r="G92">
        <v>1</v>
      </c>
      <c r="H92">
        <v>1</v>
      </c>
      <c r="I92" t="s">
        <v>433</v>
      </c>
      <c r="J92" t="s">
        <v>3</v>
      </c>
      <c r="K92" t="s">
        <v>434</v>
      </c>
      <c r="L92">
        <v>1369</v>
      </c>
      <c r="N92">
        <v>1013</v>
      </c>
      <c r="O92" t="s">
        <v>398</v>
      </c>
      <c r="P92" t="s">
        <v>398</v>
      </c>
      <c r="Q92">
        <v>1</v>
      </c>
      <c r="X92">
        <v>3.6</v>
      </c>
      <c r="Y92">
        <v>0</v>
      </c>
      <c r="Z92">
        <v>0</v>
      </c>
      <c r="AA92">
        <v>0</v>
      </c>
      <c r="AB92">
        <v>8.99</v>
      </c>
      <c r="AC92">
        <v>0</v>
      </c>
      <c r="AD92">
        <v>1</v>
      </c>
      <c r="AE92">
        <v>1</v>
      </c>
      <c r="AF92" t="s">
        <v>28</v>
      </c>
      <c r="AG92">
        <v>4.1399999999999997</v>
      </c>
      <c r="AH92">
        <v>2</v>
      </c>
      <c r="AI92">
        <v>43077818</v>
      </c>
      <c r="AJ92">
        <v>92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>
      <c r="A93">
        <f>ROW(Source!A57)</f>
        <v>57</v>
      </c>
      <c r="B93">
        <v>43077826</v>
      </c>
      <c r="C93">
        <v>43077817</v>
      </c>
      <c r="D93">
        <v>33275897</v>
      </c>
      <c r="E93">
        <v>1</v>
      </c>
      <c r="F93">
        <v>1</v>
      </c>
      <c r="G93">
        <v>1</v>
      </c>
      <c r="H93">
        <v>2</v>
      </c>
      <c r="I93" t="s">
        <v>484</v>
      </c>
      <c r="J93" t="s">
        <v>485</v>
      </c>
      <c r="K93" t="s">
        <v>486</v>
      </c>
      <c r="L93">
        <v>1368</v>
      </c>
      <c r="N93">
        <v>1011</v>
      </c>
      <c r="O93" t="s">
        <v>404</v>
      </c>
      <c r="P93" t="s">
        <v>404</v>
      </c>
      <c r="Q93">
        <v>1</v>
      </c>
      <c r="X93">
        <v>0.13</v>
      </c>
      <c r="Y93">
        <v>0</v>
      </c>
      <c r="Z93">
        <v>2.15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28</v>
      </c>
      <c r="AG93">
        <v>0.14949999999999999</v>
      </c>
      <c r="AH93">
        <v>2</v>
      </c>
      <c r="AI93">
        <v>43077819</v>
      </c>
      <c r="AJ93">
        <v>93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>
      <c r="A94">
        <f>ROW(Source!A57)</f>
        <v>57</v>
      </c>
      <c r="B94">
        <v>43077827</v>
      </c>
      <c r="C94">
        <v>43077817</v>
      </c>
      <c r="D94">
        <v>33209520</v>
      </c>
      <c r="E94">
        <v>1</v>
      </c>
      <c r="F94">
        <v>1</v>
      </c>
      <c r="G94">
        <v>1</v>
      </c>
      <c r="H94">
        <v>3</v>
      </c>
      <c r="I94" t="s">
        <v>487</v>
      </c>
      <c r="J94" t="s">
        <v>488</v>
      </c>
      <c r="K94" t="s">
        <v>489</v>
      </c>
      <c r="L94">
        <v>1346</v>
      </c>
      <c r="N94">
        <v>1009</v>
      </c>
      <c r="O94" t="s">
        <v>415</v>
      </c>
      <c r="P94" t="s">
        <v>415</v>
      </c>
      <c r="Q94">
        <v>1</v>
      </c>
      <c r="X94">
        <v>6.9999999999999999E-4</v>
      </c>
      <c r="Y94">
        <v>28.4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 t="s">
        <v>27</v>
      </c>
      <c r="AG94">
        <v>0</v>
      </c>
      <c r="AH94">
        <v>2</v>
      </c>
      <c r="AI94">
        <v>43077820</v>
      </c>
      <c r="AJ94">
        <v>94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>
      <c r="A95">
        <f>ROW(Source!A57)</f>
        <v>57</v>
      </c>
      <c r="B95">
        <v>43077828</v>
      </c>
      <c r="C95">
        <v>43077817</v>
      </c>
      <c r="D95">
        <v>33216204</v>
      </c>
      <c r="E95">
        <v>1</v>
      </c>
      <c r="F95">
        <v>1</v>
      </c>
      <c r="G95">
        <v>1</v>
      </c>
      <c r="H95">
        <v>3</v>
      </c>
      <c r="I95" t="s">
        <v>490</v>
      </c>
      <c r="J95" t="s">
        <v>491</v>
      </c>
      <c r="K95" t="s">
        <v>492</v>
      </c>
      <c r="L95">
        <v>1358</v>
      </c>
      <c r="N95">
        <v>1010</v>
      </c>
      <c r="O95" t="s">
        <v>493</v>
      </c>
      <c r="P95" t="s">
        <v>493</v>
      </c>
      <c r="Q95">
        <v>10</v>
      </c>
      <c r="X95">
        <v>0.3</v>
      </c>
      <c r="Y95">
        <v>8.4700000000000006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F95" t="s">
        <v>27</v>
      </c>
      <c r="AG95">
        <v>0</v>
      </c>
      <c r="AH95">
        <v>2</v>
      </c>
      <c r="AI95">
        <v>43077821</v>
      </c>
      <c r="AJ95">
        <v>95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>
      <c r="A96">
        <f>ROW(Source!A57)</f>
        <v>57</v>
      </c>
      <c r="B96">
        <v>43077829</v>
      </c>
      <c r="C96">
        <v>43077817</v>
      </c>
      <c r="D96">
        <v>33252754</v>
      </c>
      <c r="E96">
        <v>1</v>
      </c>
      <c r="F96">
        <v>1</v>
      </c>
      <c r="G96">
        <v>1</v>
      </c>
      <c r="H96">
        <v>3</v>
      </c>
      <c r="I96" t="s">
        <v>499</v>
      </c>
      <c r="J96" t="s">
        <v>500</v>
      </c>
      <c r="K96" t="s">
        <v>501</v>
      </c>
      <c r="L96">
        <v>1348</v>
      </c>
      <c r="N96">
        <v>1009</v>
      </c>
      <c r="O96" t="s">
        <v>411</v>
      </c>
      <c r="P96" t="s">
        <v>411</v>
      </c>
      <c r="Q96">
        <v>1000</v>
      </c>
      <c r="X96">
        <v>2.0000000000000002E-5</v>
      </c>
      <c r="Y96">
        <v>729.98</v>
      </c>
      <c r="Z96">
        <v>0</v>
      </c>
      <c r="AA96">
        <v>0</v>
      </c>
      <c r="AB96">
        <v>0</v>
      </c>
      <c r="AC96">
        <v>0</v>
      </c>
      <c r="AD96">
        <v>1</v>
      </c>
      <c r="AE96">
        <v>0</v>
      </c>
      <c r="AF96" t="s">
        <v>27</v>
      </c>
      <c r="AG96">
        <v>0</v>
      </c>
      <c r="AH96">
        <v>2</v>
      </c>
      <c r="AI96">
        <v>43077822</v>
      </c>
      <c r="AJ96">
        <v>96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>
      <c r="A97">
        <f>ROW(Source!A57)</f>
        <v>57</v>
      </c>
      <c r="B97">
        <v>43077830</v>
      </c>
      <c r="C97">
        <v>43077817</v>
      </c>
      <c r="D97">
        <v>33260822</v>
      </c>
      <c r="E97">
        <v>1</v>
      </c>
      <c r="F97">
        <v>1</v>
      </c>
      <c r="G97">
        <v>1</v>
      </c>
      <c r="H97">
        <v>3</v>
      </c>
      <c r="I97" t="s">
        <v>494</v>
      </c>
      <c r="J97" t="s">
        <v>495</v>
      </c>
      <c r="K97" t="s">
        <v>496</v>
      </c>
      <c r="L97">
        <v>1346</v>
      </c>
      <c r="N97">
        <v>1009</v>
      </c>
      <c r="O97" t="s">
        <v>415</v>
      </c>
      <c r="P97" t="s">
        <v>415</v>
      </c>
      <c r="Q97">
        <v>1</v>
      </c>
      <c r="X97">
        <v>7.0000000000000001E-3</v>
      </c>
      <c r="Y97">
        <v>69.03</v>
      </c>
      <c r="Z97">
        <v>0</v>
      </c>
      <c r="AA97">
        <v>0</v>
      </c>
      <c r="AB97">
        <v>0</v>
      </c>
      <c r="AC97">
        <v>0</v>
      </c>
      <c r="AD97">
        <v>1</v>
      </c>
      <c r="AE97">
        <v>0</v>
      </c>
      <c r="AF97" t="s">
        <v>27</v>
      </c>
      <c r="AG97">
        <v>0</v>
      </c>
      <c r="AH97">
        <v>2</v>
      </c>
      <c r="AI97">
        <v>43077823</v>
      </c>
      <c r="AJ97">
        <v>97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>
      <c r="A98">
        <f>ROW(Source!A57)</f>
        <v>57</v>
      </c>
      <c r="B98">
        <v>43077831</v>
      </c>
      <c r="C98">
        <v>43077817</v>
      </c>
      <c r="D98">
        <v>33273846</v>
      </c>
      <c r="E98">
        <v>1</v>
      </c>
      <c r="F98">
        <v>1</v>
      </c>
      <c r="G98">
        <v>1</v>
      </c>
      <c r="H98">
        <v>3</v>
      </c>
      <c r="I98" t="s">
        <v>426</v>
      </c>
      <c r="J98" t="s">
        <v>427</v>
      </c>
      <c r="K98" t="s">
        <v>428</v>
      </c>
      <c r="L98">
        <v>1374</v>
      </c>
      <c r="N98">
        <v>1013</v>
      </c>
      <c r="O98" t="s">
        <v>429</v>
      </c>
      <c r="P98" t="s">
        <v>429</v>
      </c>
      <c r="Q98">
        <v>1</v>
      </c>
      <c r="X98">
        <v>0.65</v>
      </c>
      <c r="Y98">
        <v>1</v>
      </c>
      <c r="Z98">
        <v>0</v>
      </c>
      <c r="AA98">
        <v>0</v>
      </c>
      <c r="AB98">
        <v>0</v>
      </c>
      <c r="AC98">
        <v>0</v>
      </c>
      <c r="AD98">
        <v>1</v>
      </c>
      <c r="AE98">
        <v>0</v>
      </c>
      <c r="AF98" t="s">
        <v>27</v>
      </c>
      <c r="AG98">
        <v>0</v>
      </c>
      <c r="AH98">
        <v>2</v>
      </c>
      <c r="AI98">
        <v>43077824</v>
      </c>
      <c r="AJ98">
        <v>98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>
      <c r="A99">
        <f>ROW(Source!A59)</f>
        <v>59</v>
      </c>
      <c r="B99">
        <v>43077841</v>
      </c>
      <c r="C99">
        <v>43077833</v>
      </c>
      <c r="D99">
        <v>23361429</v>
      </c>
      <c r="E99">
        <v>1</v>
      </c>
      <c r="F99">
        <v>1</v>
      </c>
      <c r="G99">
        <v>1</v>
      </c>
      <c r="H99">
        <v>1</v>
      </c>
      <c r="I99" t="s">
        <v>502</v>
      </c>
      <c r="J99" t="s">
        <v>3</v>
      </c>
      <c r="K99" t="s">
        <v>503</v>
      </c>
      <c r="L99">
        <v>1369</v>
      </c>
      <c r="N99">
        <v>1013</v>
      </c>
      <c r="O99" t="s">
        <v>398</v>
      </c>
      <c r="P99" t="s">
        <v>398</v>
      </c>
      <c r="Q99">
        <v>1</v>
      </c>
      <c r="X99">
        <v>3.6</v>
      </c>
      <c r="Y99">
        <v>0</v>
      </c>
      <c r="Z99">
        <v>0</v>
      </c>
      <c r="AA99">
        <v>0</v>
      </c>
      <c r="AB99">
        <v>9.5399999999999991</v>
      </c>
      <c r="AC99">
        <v>0</v>
      </c>
      <c r="AD99">
        <v>1</v>
      </c>
      <c r="AE99">
        <v>1</v>
      </c>
      <c r="AF99" t="s">
        <v>28</v>
      </c>
      <c r="AG99">
        <v>4.1399999999999997</v>
      </c>
      <c r="AH99">
        <v>2</v>
      </c>
      <c r="AI99">
        <v>43077834</v>
      </c>
      <c r="AJ99">
        <v>99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>
      <c r="A100">
        <f>ROW(Source!A59)</f>
        <v>59</v>
      </c>
      <c r="B100">
        <v>43077842</v>
      </c>
      <c r="C100">
        <v>43077833</v>
      </c>
      <c r="D100">
        <v>33275897</v>
      </c>
      <c r="E100">
        <v>1</v>
      </c>
      <c r="F100">
        <v>1</v>
      </c>
      <c r="G100">
        <v>1</v>
      </c>
      <c r="H100">
        <v>2</v>
      </c>
      <c r="I100" t="s">
        <v>484</v>
      </c>
      <c r="J100" t="s">
        <v>485</v>
      </c>
      <c r="K100" t="s">
        <v>486</v>
      </c>
      <c r="L100">
        <v>1368</v>
      </c>
      <c r="N100">
        <v>1011</v>
      </c>
      <c r="O100" t="s">
        <v>404</v>
      </c>
      <c r="P100" t="s">
        <v>404</v>
      </c>
      <c r="Q100">
        <v>1</v>
      </c>
      <c r="X100">
        <v>0.13</v>
      </c>
      <c r="Y100">
        <v>0</v>
      </c>
      <c r="Z100">
        <v>2.15</v>
      </c>
      <c r="AA100">
        <v>0</v>
      </c>
      <c r="AB100">
        <v>0</v>
      </c>
      <c r="AC100">
        <v>0</v>
      </c>
      <c r="AD100">
        <v>1</v>
      </c>
      <c r="AE100">
        <v>0</v>
      </c>
      <c r="AF100" t="s">
        <v>28</v>
      </c>
      <c r="AG100">
        <v>0.14949999999999999</v>
      </c>
      <c r="AH100">
        <v>2</v>
      </c>
      <c r="AI100">
        <v>43077835</v>
      </c>
      <c r="AJ100">
        <v>100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>
      <c r="A101">
        <f>ROW(Source!A59)</f>
        <v>59</v>
      </c>
      <c r="B101">
        <v>43077843</v>
      </c>
      <c r="C101">
        <v>43077833</v>
      </c>
      <c r="D101">
        <v>33209520</v>
      </c>
      <c r="E101">
        <v>1</v>
      </c>
      <c r="F101">
        <v>1</v>
      </c>
      <c r="G101">
        <v>1</v>
      </c>
      <c r="H101">
        <v>3</v>
      </c>
      <c r="I101" t="s">
        <v>487</v>
      </c>
      <c r="J101" t="s">
        <v>488</v>
      </c>
      <c r="K101" t="s">
        <v>489</v>
      </c>
      <c r="L101">
        <v>1346</v>
      </c>
      <c r="N101">
        <v>1009</v>
      </c>
      <c r="O101" t="s">
        <v>415</v>
      </c>
      <c r="P101" t="s">
        <v>415</v>
      </c>
      <c r="Q101">
        <v>1</v>
      </c>
      <c r="X101">
        <v>1.6000000000000001E-3</v>
      </c>
      <c r="Y101">
        <v>28.4</v>
      </c>
      <c r="Z101">
        <v>0</v>
      </c>
      <c r="AA101">
        <v>0</v>
      </c>
      <c r="AB101">
        <v>0</v>
      </c>
      <c r="AC101">
        <v>0</v>
      </c>
      <c r="AD101">
        <v>1</v>
      </c>
      <c r="AE101">
        <v>0</v>
      </c>
      <c r="AF101" t="s">
        <v>27</v>
      </c>
      <c r="AG101">
        <v>0</v>
      </c>
      <c r="AH101">
        <v>2</v>
      </c>
      <c r="AI101">
        <v>43077836</v>
      </c>
      <c r="AJ101">
        <v>101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>
      <c r="A102">
        <f>ROW(Source!A59)</f>
        <v>59</v>
      </c>
      <c r="B102">
        <v>43077844</v>
      </c>
      <c r="C102">
        <v>43077833</v>
      </c>
      <c r="D102">
        <v>33216204</v>
      </c>
      <c r="E102">
        <v>1</v>
      </c>
      <c r="F102">
        <v>1</v>
      </c>
      <c r="G102">
        <v>1</v>
      </c>
      <c r="H102">
        <v>3</v>
      </c>
      <c r="I102" t="s">
        <v>490</v>
      </c>
      <c r="J102" t="s">
        <v>491</v>
      </c>
      <c r="K102" t="s">
        <v>492</v>
      </c>
      <c r="L102">
        <v>1358</v>
      </c>
      <c r="N102">
        <v>1010</v>
      </c>
      <c r="O102" t="s">
        <v>493</v>
      </c>
      <c r="P102" t="s">
        <v>493</v>
      </c>
      <c r="Q102">
        <v>10</v>
      </c>
      <c r="X102">
        <v>0.3</v>
      </c>
      <c r="Y102">
        <v>8.4700000000000006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 t="s">
        <v>27</v>
      </c>
      <c r="AG102">
        <v>0</v>
      </c>
      <c r="AH102">
        <v>2</v>
      </c>
      <c r="AI102">
        <v>43077837</v>
      </c>
      <c r="AJ102">
        <v>102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>
      <c r="A103">
        <f>ROW(Source!A59)</f>
        <v>59</v>
      </c>
      <c r="B103">
        <v>43077845</v>
      </c>
      <c r="C103">
        <v>43077833</v>
      </c>
      <c r="D103">
        <v>33252754</v>
      </c>
      <c r="E103">
        <v>1</v>
      </c>
      <c r="F103">
        <v>1</v>
      </c>
      <c r="G103">
        <v>1</v>
      </c>
      <c r="H103">
        <v>3</v>
      </c>
      <c r="I103" t="s">
        <v>499</v>
      </c>
      <c r="J103" t="s">
        <v>500</v>
      </c>
      <c r="K103" t="s">
        <v>501</v>
      </c>
      <c r="L103">
        <v>1348</v>
      </c>
      <c r="N103">
        <v>1009</v>
      </c>
      <c r="O103" t="s">
        <v>411</v>
      </c>
      <c r="P103" t="s">
        <v>411</v>
      </c>
      <c r="Q103">
        <v>1000</v>
      </c>
      <c r="X103">
        <v>2.0000000000000002E-5</v>
      </c>
      <c r="Y103">
        <v>729.98</v>
      </c>
      <c r="Z103">
        <v>0</v>
      </c>
      <c r="AA103">
        <v>0</v>
      </c>
      <c r="AB103">
        <v>0</v>
      </c>
      <c r="AC103">
        <v>0</v>
      </c>
      <c r="AD103">
        <v>1</v>
      </c>
      <c r="AE103">
        <v>0</v>
      </c>
      <c r="AF103" t="s">
        <v>27</v>
      </c>
      <c r="AG103">
        <v>0</v>
      </c>
      <c r="AH103">
        <v>2</v>
      </c>
      <c r="AI103">
        <v>43077838</v>
      </c>
      <c r="AJ103">
        <v>103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>
      <c r="A104">
        <f>ROW(Source!A59)</f>
        <v>59</v>
      </c>
      <c r="B104">
        <v>43077846</v>
      </c>
      <c r="C104">
        <v>43077833</v>
      </c>
      <c r="D104">
        <v>33260822</v>
      </c>
      <c r="E104">
        <v>1</v>
      </c>
      <c r="F104">
        <v>1</v>
      </c>
      <c r="G104">
        <v>1</v>
      </c>
      <c r="H104">
        <v>3</v>
      </c>
      <c r="I104" t="s">
        <v>494</v>
      </c>
      <c r="J104" t="s">
        <v>495</v>
      </c>
      <c r="K104" t="s">
        <v>496</v>
      </c>
      <c r="L104">
        <v>1346</v>
      </c>
      <c r="N104">
        <v>1009</v>
      </c>
      <c r="O104" t="s">
        <v>415</v>
      </c>
      <c r="P104" t="s">
        <v>415</v>
      </c>
      <c r="Q104">
        <v>1</v>
      </c>
      <c r="X104">
        <v>1.6E-2</v>
      </c>
      <c r="Y104">
        <v>69.03</v>
      </c>
      <c r="Z104">
        <v>0</v>
      </c>
      <c r="AA104">
        <v>0</v>
      </c>
      <c r="AB104">
        <v>0</v>
      </c>
      <c r="AC104">
        <v>0</v>
      </c>
      <c r="AD104">
        <v>1</v>
      </c>
      <c r="AE104">
        <v>0</v>
      </c>
      <c r="AF104" t="s">
        <v>27</v>
      </c>
      <c r="AG104">
        <v>0</v>
      </c>
      <c r="AH104">
        <v>2</v>
      </c>
      <c r="AI104">
        <v>43077839</v>
      </c>
      <c r="AJ104">
        <v>104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>
      <c r="A105">
        <f>ROW(Source!A59)</f>
        <v>59</v>
      </c>
      <c r="B105">
        <v>43077847</v>
      </c>
      <c r="C105">
        <v>43077833</v>
      </c>
      <c r="D105">
        <v>33273846</v>
      </c>
      <c r="E105">
        <v>1</v>
      </c>
      <c r="F105">
        <v>1</v>
      </c>
      <c r="G105">
        <v>1</v>
      </c>
      <c r="H105">
        <v>3</v>
      </c>
      <c r="I105" t="s">
        <v>426</v>
      </c>
      <c r="J105" t="s">
        <v>427</v>
      </c>
      <c r="K105" t="s">
        <v>428</v>
      </c>
      <c r="L105">
        <v>1374</v>
      </c>
      <c r="N105">
        <v>1013</v>
      </c>
      <c r="O105" t="s">
        <v>429</v>
      </c>
      <c r="P105" t="s">
        <v>429</v>
      </c>
      <c r="Q105">
        <v>1</v>
      </c>
      <c r="X105">
        <v>0.69</v>
      </c>
      <c r="Y105">
        <v>1</v>
      </c>
      <c r="Z105">
        <v>0</v>
      </c>
      <c r="AA105">
        <v>0</v>
      </c>
      <c r="AB105">
        <v>0</v>
      </c>
      <c r="AC105">
        <v>0</v>
      </c>
      <c r="AD105">
        <v>1</v>
      </c>
      <c r="AE105">
        <v>0</v>
      </c>
      <c r="AF105" t="s">
        <v>27</v>
      </c>
      <c r="AG105">
        <v>0</v>
      </c>
      <c r="AH105">
        <v>2</v>
      </c>
      <c r="AI105">
        <v>43077840</v>
      </c>
      <c r="AJ105">
        <v>105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>
      <c r="A106">
        <f>ROW(Source!A62)</f>
        <v>62</v>
      </c>
      <c r="B106">
        <v>43077857</v>
      </c>
      <c r="C106">
        <v>43077850</v>
      </c>
      <c r="D106">
        <v>23356398</v>
      </c>
      <c r="E106">
        <v>1</v>
      </c>
      <c r="F106">
        <v>1</v>
      </c>
      <c r="G106">
        <v>1</v>
      </c>
      <c r="H106">
        <v>1</v>
      </c>
      <c r="I106" t="s">
        <v>482</v>
      </c>
      <c r="J106" t="s">
        <v>3</v>
      </c>
      <c r="K106" t="s">
        <v>483</v>
      </c>
      <c r="L106">
        <v>1369</v>
      </c>
      <c r="N106">
        <v>1013</v>
      </c>
      <c r="O106" t="s">
        <v>398</v>
      </c>
      <c r="P106" t="s">
        <v>398</v>
      </c>
      <c r="Q106">
        <v>1</v>
      </c>
      <c r="X106">
        <v>4.8</v>
      </c>
      <c r="Y106">
        <v>0</v>
      </c>
      <c r="Z106">
        <v>0</v>
      </c>
      <c r="AA106">
        <v>0</v>
      </c>
      <c r="AB106">
        <v>9.4</v>
      </c>
      <c r="AC106">
        <v>0</v>
      </c>
      <c r="AD106">
        <v>1</v>
      </c>
      <c r="AE106">
        <v>1</v>
      </c>
      <c r="AF106" t="s">
        <v>28</v>
      </c>
      <c r="AG106">
        <v>5.52</v>
      </c>
      <c r="AH106">
        <v>2</v>
      </c>
      <c r="AI106">
        <v>43077851</v>
      </c>
      <c r="AJ106">
        <v>106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>
      <c r="A107">
        <f>ROW(Source!A62)</f>
        <v>62</v>
      </c>
      <c r="B107">
        <v>43077858</v>
      </c>
      <c r="C107">
        <v>43077850</v>
      </c>
      <c r="D107">
        <v>33275897</v>
      </c>
      <c r="E107">
        <v>1</v>
      </c>
      <c r="F107">
        <v>1</v>
      </c>
      <c r="G107">
        <v>1</v>
      </c>
      <c r="H107">
        <v>2</v>
      </c>
      <c r="I107" t="s">
        <v>484</v>
      </c>
      <c r="J107" t="s">
        <v>485</v>
      </c>
      <c r="K107" t="s">
        <v>486</v>
      </c>
      <c r="L107">
        <v>1368</v>
      </c>
      <c r="N107">
        <v>1011</v>
      </c>
      <c r="O107" t="s">
        <v>404</v>
      </c>
      <c r="P107" t="s">
        <v>404</v>
      </c>
      <c r="Q107">
        <v>1</v>
      </c>
      <c r="X107">
        <v>0.16</v>
      </c>
      <c r="Y107">
        <v>0</v>
      </c>
      <c r="Z107">
        <v>2.15</v>
      </c>
      <c r="AA107">
        <v>0</v>
      </c>
      <c r="AB107">
        <v>0</v>
      </c>
      <c r="AC107">
        <v>0</v>
      </c>
      <c r="AD107">
        <v>1</v>
      </c>
      <c r="AE107">
        <v>0</v>
      </c>
      <c r="AF107" t="s">
        <v>28</v>
      </c>
      <c r="AG107">
        <v>0.184</v>
      </c>
      <c r="AH107">
        <v>2</v>
      </c>
      <c r="AI107">
        <v>43077852</v>
      </c>
      <c r="AJ107">
        <v>107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>
      <c r="A108">
        <f>ROW(Source!A62)</f>
        <v>62</v>
      </c>
      <c r="B108">
        <v>43077859</v>
      </c>
      <c r="C108">
        <v>43077850</v>
      </c>
      <c r="D108">
        <v>33209520</v>
      </c>
      <c r="E108">
        <v>1</v>
      </c>
      <c r="F108">
        <v>1</v>
      </c>
      <c r="G108">
        <v>1</v>
      </c>
      <c r="H108">
        <v>3</v>
      </c>
      <c r="I108" t="s">
        <v>487</v>
      </c>
      <c r="J108" t="s">
        <v>488</v>
      </c>
      <c r="K108" t="s">
        <v>489</v>
      </c>
      <c r="L108">
        <v>1346</v>
      </c>
      <c r="N108">
        <v>1009</v>
      </c>
      <c r="O108" t="s">
        <v>415</v>
      </c>
      <c r="P108" t="s">
        <v>415</v>
      </c>
      <c r="Q108">
        <v>1</v>
      </c>
      <c r="X108">
        <v>3.0000000000000001E-3</v>
      </c>
      <c r="Y108">
        <v>28.4</v>
      </c>
      <c r="Z108">
        <v>0</v>
      </c>
      <c r="AA108">
        <v>0</v>
      </c>
      <c r="AB108">
        <v>0</v>
      </c>
      <c r="AC108">
        <v>0</v>
      </c>
      <c r="AD108">
        <v>1</v>
      </c>
      <c r="AE108">
        <v>0</v>
      </c>
      <c r="AF108" t="s">
        <v>27</v>
      </c>
      <c r="AG108">
        <v>0</v>
      </c>
      <c r="AH108">
        <v>2</v>
      </c>
      <c r="AI108">
        <v>43077853</v>
      </c>
      <c r="AJ108">
        <v>108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>
      <c r="A109">
        <f>ROW(Source!A62)</f>
        <v>62</v>
      </c>
      <c r="B109">
        <v>43077860</v>
      </c>
      <c r="C109">
        <v>43077850</v>
      </c>
      <c r="D109">
        <v>33216204</v>
      </c>
      <c r="E109">
        <v>1</v>
      </c>
      <c r="F109">
        <v>1</v>
      </c>
      <c r="G109">
        <v>1</v>
      </c>
      <c r="H109">
        <v>3</v>
      </c>
      <c r="I109" t="s">
        <v>490</v>
      </c>
      <c r="J109" t="s">
        <v>491</v>
      </c>
      <c r="K109" t="s">
        <v>492</v>
      </c>
      <c r="L109">
        <v>1358</v>
      </c>
      <c r="N109">
        <v>1010</v>
      </c>
      <c r="O109" t="s">
        <v>493</v>
      </c>
      <c r="P109" t="s">
        <v>493</v>
      </c>
      <c r="Q109">
        <v>10</v>
      </c>
      <c r="X109">
        <v>0.4</v>
      </c>
      <c r="Y109">
        <v>8.4700000000000006</v>
      </c>
      <c r="Z109">
        <v>0</v>
      </c>
      <c r="AA109">
        <v>0</v>
      </c>
      <c r="AB109">
        <v>0</v>
      </c>
      <c r="AC109">
        <v>0</v>
      </c>
      <c r="AD109">
        <v>1</v>
      </c>
      <c r="AE109">
        <v>0</v>
      </c>
      <c r="AF109" t="s">
        <v>27</v>
      </c>
      <c r="AG109">
        <v>0</v>
      </c>
      <c r="AH109">
        <v>2</v>
      </c>
      <c r="AI109">
        <v>43077854</v>
      </c>
      <c r="AJ109">
        <v>109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>
      <c r="A110">
        <f>ROW(Source!A62)</f>
        <v>62</v>
      </c>
      <c r="B110">
        <v>43077861</v>
      </c>
      <c r="C110">
        <v>43077850</v>
      </c>
      <c r="D110">
        <v>33260822</v>
      </c>
      <c r="E110">
        <v>1</v>
      </c>
      <c r="F110">
        <v>1</v>
      </c>
      <c r="G110">
        <v>1</v>
      </c>
      <c r="H110">
        <v>3</v>
      </c>
      <c r="I110" t="s">
        <v>494</v>
      </c>
      <c r="J110" t="s">
        <v>495</v>
      </c>
      <c r="K110" t="s">
        <v>496</v>
      </c>
      <c r="L110">
        <v>1346</v>
      </c>
      <c r="N110">
        <v>1009</v>
      </c>
      <c r="O110" t="s">
        <v>415</v>
      </c>
      <c r="P110" t="s">
        <v>415</v>
      </c>
      <c r="Q110">
        <v>1</v>
      </c>
      <c r="X110">
        <v>0.03</v>
      </c>
      <c r="Y110">
        <v>69.03</v>
      </c>
      <c r="Z110">
        <v>0</v>
      </c>
      <c r="AA110">
        <v>0</v>
      </c>
      <c r="AB110">
        <v>0</v>
      </c>
      <c r="AC110">
        <v>0</v>
      </c>
      <c r="AD110">
        <v>1</v>
      </c>
      <c r="AE110">
        <v>0</v>
      </c>
      <c r="AF110" t="s">
        <v>27</v>
      </c>
      <c r="AG110">
        <v>0</v>
      </c>
      <c r="AH110">
        <v>2</v>
      </c>
      <c r="AI110">
        <v>43077855</v>
      </c>
      <c r="AJ110">
        <v>110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>
      <c r="A111">
        <f>ROW(Source!A62)</f>
        <v>62</v>
      </c>
      <c r="B111">
        <v>43077862</v>
      </c>
      <c r="C111">
        <v>43077850</v>
      </c>
      <c r="D111">
        <v>33273846</v>
      </c>
      <c r="E111">
        <v>1</v>
      </c>
      <c r="F111">
        <v>1</v>
      </c>
      <c r="G111">
        <v>1</v>
      </c>
      <c r="H111">
        <v>3</v>
      </c>
      <c r="I111" t="s">
        <v>426</v>
      </c>
      <c r="J111" t="s">
        <v>427</v>
      </c>
      <c r="K111" t="s">
        <v>428</v>
      </c>
      <c r="L111">
        <v>1374</v>
      </c>
      <c r="N111">
        <v>1013</v>
      </c>
      <c r="O111" t="s">
        <v>429</v>
      </c>
      <c r="P111" t="s">
        <v>429</v>
      </c>
      <c r="Q111">
        <v>1</v>
      </c>
      <c r="X111">
        <v>0.9</v>
      </c>
      <c r="Y111">
        <v>1</v>
      </c>
      <c r="Z111">
        <v>0</v>
      </c>
      <c r="AA111">
        <v>0</v>
      </c>
      <c r="AB111">
        <v>0</v>
      </c>
      <c r="AC111">
        <v>0</v>
      </c>
      <c r="AD111">
        <v>1</v>
      </c>
      <c r="AE111">
        <v>0</v>
      </c>
      <c r="AF111" t="s">
        <v>27</v>
      </c>
      <c r="AG111">
        <v>0</v>
      </c>
      <c r="AH111">
        <v>2</v>
      </c>
      <c r="AI111">
        <v>43077856</v>
      </c>
      <c r="AJ111">
        <v>111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>
      <c r="A112">
        <f>ROW(Source!A64)</f>
        <v>64</v>
      </c>
      <c r="B112">
        <v>43077870</v>
      </c>
      <c r="C112">
        <v>43077864</v>
      </c>
      <c r="D112">
        <v>23361066</v>
      </c>
      <c r="E112">
        <v>1</v>
      </c>
      <c r="F112">
        <v>1</v>
      </c>
      <c r="G112">
        <v>1</v>
      </c>
      <c r="H112">
        <v>1</v>
      </c>
      <c r="I112" t="s">
        <v>504</v>
      </c>
      <c r="J112" t="s">
        <v>3</v>
      </c>
      <c r="K112" t="s">
        <v>505</v>
      </c>
      <c r="L112">
        <v>1369</v>
      </c>
      <c r="N112">
        <v>1013</v>
      </c>
      <c r="O112" t="s">
        <v>398</v>
      </c>
      <c r="P112" t="s">
        <v>398</v>
      </c>
      <c r="Q112">
        <v>1</v>
      </c>
      <c r="X112">
        <v>3.11</v>
      </c>
      <c r="Y112">
        <v>0</v>
      </c>
      <c r="Z112">
        <v>0</v>
      </c>
      <c r="AA112">
        <v>0</v>
      </c>
      <c r="AB112">
        <v>10.23</v>
      </c>
      <c r="AC112">
        <v>0</v>
      </c>
      <c r="AD112">
        <v>1</v>
      </c>
      <c r="AE112">
        <v>1</v>
      </c>
      <c r="AF112" t="s">
        <v>28</v>
      </c>
      <c r="AG112">
        <v>3.5764999999999998</v>
      </c>
      <c r="AH112">
        <v>2</v>
      </c>
      <c r="AI112">
        <v>43077865</v>
      </c>
      <c r="AJ112">
        <v>112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>
      <c r="A113">
        <f>ROW(Source!A64)</f>
        <v>64</v>
      </c>
      <c r="B113">
        <v>43077871</v>
      </c>
      <c r="C113">
        <v>43077864</v>
      </c>
      <c r="D113">
        <v>33275171</v>
      </c>
      <c r="E113">
        <v>1</v>
      </c>
      <c r="F113">
        <v>1</v>
      </c>
      <c r="G113">
        <v>1</v>
      </c>
      <c r="H113">
        <v>2</v>
      </c>
      <c r="I113" t="s">
        <v>506</v>
      </c>
      <c r="J113" t="s">
        <v>507</v>
      </c>
      <c r="K113" t="s">
        <v>508</v>
      </c>
      <c r="L113">
        <v>1368</v>
      </c>
      <c r="N113">
        <v>1011</v>
      </c>
      <c r="O113" t="s">
        <v>404</v>
      </c>
      <c r="P113" t="s">
        <v>404</v>
      </c>
      <c r="Q113">
        <v>1</v>
      </c>
      <c r="X113">
        <v>0.26</v>
      </c>
      <c r="Y113">
        <v>0</v>
      </c>
      <c r="Z113">
        <v>1.98</v>
      </c>
      <c r="AA113">
        <v>0</v>
      </c>
      <c r="AB113">
        <v>0</v>
      </c>
      <c r="AC113">
        <v>0</v>
      </c>
      <c r="AD113">
        <v>1</v>
      </c>
      <c r="AE113">
        <v>0</v>
      </c>
      <c r="AF113" t="s">
        <v>28</v>
      </c>
      <c r="AG113">
        <v>0.29899999999999999</v>
      </c>
      <c r="AH113">
        <v>2</v>
      </c>
      <c r="AI113">
        <v>43077866</v>
      </c>
      <c r="AJ113">
        <v>113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>
      <c r="A114">
        <f>ROW(Source!A64)</f>
        <v>64</v>
      </c>
      <c r="B114">
        <v>43077872</v>
      </c>
      <c r="C114">
        <v>43077864</v>
      </c>
      <c r="D114">
        <v>33275963</v>
      </c>
      <c r="E114">
        <v>1</v>
      </c>
      <c r="F114">
        <v>1</v>
      </c>
      <c r="G114">
        <v>1</v>
      </c>
      <c r="H114">
        <v>2</v>
      </c>
      <c r="I114" t="s">
        <v>509</v>
      </c>
      <c r="J114" t="s">
        <v>510</v>
      </c>
      <c r="K114" t="s">
        <v>511</v>
      </c>
      <c r="L114">
        <v>1368</v>
      </c>
      <c r="N114">
        <v>1011</v>
      </c>
      <c r="O114" t="s">
        <v>404</v>
      </c>
      <c r="P114" t="s">
        <v>404</v>
      </c>
      <c r="Q114">
        <v>1</v>
      </c>
      <c r="X114">
        <v>0.35</v>
      </c>
      <c r="Y114">
        <v>0</v>
      </c>
      <c r="Z114">
        <v>28.88</v>
      </c>
      <c r="AA114">
        <v>0</v>
      </c>
      <c r="AB114">
        <v>0</v>
      </c>
      <c r="AC114">
        <v>0</v>
      </c>
      <c r="AD114">
        <v>1</v>
      </c>
      <c r="AE114">
        <v>0</v>
      </c>
      <c r="AF114" t="s">
        <v>28</v>
      </c>
      <c r="AG114">
        <v>0.40249999999999997</v>
      </c>
      <c r="AH114">
        <v>2</v>
      </c>
      <c r="AI114">
        <v>43077867</v>
      </c>
      <c r="AJ114">
        <v>114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>
      <c r="A115">
        <f>ROW(Source!A64)</f>
        <v>64</v>
      </c>
      <c r="B115">
        <v>43077873</v>
      </c>
      <c r="C115">
        <v>43077864</v>
      </c>
      <c r="D115">
        <v>33216199</v>
      </c>
      <c r="E115">
        <v>1</v>
      </c>
      <c r="F115">
        <v>1</v>
      </c>
      <c r="G115">
        <v>1</v>
      </c>
      <c r="H115">
        <v>3</v>
      </c>
      <c r="I115" t="s">
        <v>512</v>
      </c>
      <c r="J115" t="s">
        <v>513</v>
      </c>
      <c r="K115" t="s">
        <v>514</v>
      </c>
      <c r="L115">
        <v>1358</v>
      </c>
      <c r="N115">
        <v>1010</v>
      </c>
      <c r="O115" t="s">
        <v>493</v>
      </c>
      <c r="P115" t="s">
        <v>493</v>
      </c>
      <c r="Q115">
        <v>10</v>
      </c>
      <c r="X115">
        <v>0.4</v>
      </c>
      <c r="Y115">
        <v>2.7</v>
      </c>
      <c r="Z115">
        <v>0</v>
      </c>
      <c r="AA115">
        <v>0</v>
      </c>
      <c r="AB115">
        <v>0</v>
      </c>
      <c r="AC115">
        <v>0</v>
      </c>
      <c r="AD115">
        <v>1</v>
      </c>
      <c r="AE115">
        <v>0</v>
      </c>
      <c r="AF115" t="s">
        <v>27</v>
      </c>
      <c r="AG115">
        <v>0</v>
      </c>
      <c r="AH115">
        <v>2</v>
      </c>
      <c r="AI115">
        <v>43077868</v>
      </c>
      <c r="AJ115">
        <v>115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>
      <c r="A116">
        <f>ROW(Source!A64)</f>
        <v>64</v>
      </c>
      <c r="B116">
        <v>43077874</v>
      </c>
      <c r="C116">
        <v>43077864</v>
      </c>
      <c r="D116">
        <v>33273846</v>
      </c>
      <c r="E116">
        <v>1</v>
      </c>
      <c r="F116">
        <v>1</v>
      </c>
      <c r="G116">
        <v>1</v>
      </c>
      <c r="H116">
        <v>3</v>
      </c>
      <c r="I116" t="s">
        <v>426</v>
      </c>
      <c r="J116" t="s">
        <v>427</v>
      </c>
      <c r="K116" t="s">
        <v>428</v>
      </c>
      <c r="L116">
        <v>1374</v>
      </c>
      <c r="N116">
        <v>1013</v>
      </c>
      <c r="O116" t="s">
        <v>429</v>
      </c>
      <c r="P116" t="s">
        <v>429</v>
      </c>
      <c r="Q116">
        <v>1</v>
      </c>
      <c r="X116">
        <v>0.64</v>
      </c>
      <c r="Y116">
        <v>1</v>
      </c>
      <c r="Z116">
        <v>0</v>
      </c>
      <c r="AA116">
        <v>0</v>
      </c>
      <c r="AB116">
        <v>0</v>
      </c>
      <c r="AC116">
        <v>0</v>
      </c>
      <c r="AD116">
        <v>1</v>
      </c>
      <c r="AE116">
        <v>0</v>
      </c>
      <c r="AF116" t="s">
        <v>27</v>
      </c>
      <c r="AG116">
        <v>0</v>
      </c>
      <c r="AH116">
        <v>2</v>
      </c>
      <c r="AI116">
        <v>43077869</v>
      </c>
      <c r="AJ116">
        <v>116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>
      <c r="A117">
        <f>ROW(Source!A66)</f>
        <v>66</v>
      </c>
      <c r="B117">
        <v>43077887</v>
      </c>
      <c r="C117">
        <v>43077876</v>
      </c>
      <c r="D117">
        <v>23351341</v>
      </c>
      <c r="E117">
        <v>1</v>
      </c>
      <c r="F117">
        <v>1</v>
      </c>
      <c r="G117">
        <v>1</v>
      </c>
      <c r="H117">
        <v>1</v>
      </c>
      <c r="I117" t="s">
        <v>396</v>
      </c>
      <c r="J117" t="s">
        <v>3</v>
      </c>
      <c r="K117" t="s">
        <v>397</v>
      </c>
      <c r="L117">
        <v>1369</v>
      </c>
      <c r="N117">
        <v>1013</v>
      </c>
      <c r="O117" t="s">
        <v>398</v>
      </c>
      <c r="P117" t="s">
        <v>398</v>
      </c>
      <c r="Q117">
        <v>1</v>
      </c>
      <c r="X117">
        <v>5.39</v>
      </c>
      <c r="Y117">
        <v>0</v>
      </c>
      <c r="Z117">
        <v>0</v>
      </c>
      <c r="AA117">
        <v>0</v>
      </c>
      <c r="AB117">
        <v>8.7899999999999991</v>
      </c>
      <c r="AC117">
        <v>0</v>
      </c>
      <c r="AD117">
        <v>1</v>
      </c>
      <c r="AE117">
        <v>1</v>
      </c>
      <c r="AF117" t="s">
        <v>3</v>
      </c>
      <c r="AG117">
        <v>5.39</v>
      </c>
      <c r="AH117">
        <v>2</v>
      </c>
      <c r="AI117">
        <v>43077877</v>
      </c>
      <c r="AJ117">
        <v>117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>
      <c r="A118">
        <f>ROW(Source!A66)</f>
        <v>66</v>
      </c>
      <c r="B118">
        <v>43077888</v>
      </c>
      <c r="C118">
        <v>43077876</v>
      </c>
      <c r="D118">
        <v>121548</v>
      </c>
      <c r="E118">
        <v>1</v>
      </c>
      <c r="F118">
        <v>1</v>
      </c>
      <c r="G118">
        <v>1</v>
      </c>
      <c r="H118">
        <v>1</v>
      </c>
      <c r="I118" t="s">
        <v>40</v>
      </c>
      <c r="J118" t="s">
        <v>3</v>
      </c>
      <c r="K118" t="s">
        <v>399</v>
      </c>
      <c r="L118">
        <v>608254</v>
      </c>
      <c r="N118">
        <v>1013</v>
      </c>
      <c r="O118" t="s">
        <v>400</v>
      </c>
      <c r="P118" t="s">
        <v>400</v>
      </c>
      <c r="Q118">
        <v>1</v>
      </c>
      <c r="X118">
        <v>0.02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1</v>
      </c>
      <c r="AE118">
        <v>2</v>
      </c>
      <c r="AF118" t="s">
        <v>27</v>
      </c>
      <c r="AG118">
        <v>0</v>
      </c>
      <c r="AH118">
        <v>2</v>
      </c>
      <c r="AI118">
        <v>43077878</v>
      </c>
      <c r="AJ118">
        <v>118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>
      <c r="A119">
        <f>ROW(Source!A66)</f>
        <v>66</v>
      </c>
      <c r="B119">
        <v>43077889</v>
      </c>
      <c r="C119">
        <v>43077876</v>
      </c>
      <c r="D119">
        <v>33274357</v>
      </c>
      <c r="E119">
        <v>1</v>
      </c>
      <c r="F119">
        <v>1</v>
      </c>
      <c r="G119">
        <v>1</v>
      </c>
      <c r="H119">
        <v>2</v>
      </c>
      <c r="I119" t="s">
        <v>401</v>
      </c>
      <c r="J119" t="s">
        <v>402</v>
      </c>
      <c r="K119" t="s">
        <v>403</v>
      </c>
      <c r="L119">
        <v>1368</v>
      </c>
      <c r="N119">
        <v>1011</v>
      </c>
      <c r="O119" t="s">
        <v>404</v>
      </c>
      <c r="P119" t="s">
        <v>404</v>
      </c>
      <c r="Q119">
        <v>1</v>
      </c>
      <c r="X119">
        <v>0.02</v>
      </c>
      <c r="Y119">
        <v>0</v>
      </c>
      <c r="Z119">
        <v>138.54</v>
      </c>
      <c r="AA119">
        <v>12.1</v>
      </c>
      <c r="AB119">
        <v>0</v>
      </c>
      <c r="AC119">
        <v>0</v>
      </c>
      <c r="AD119">
        <v>1</v>
      </c>
      <c r="AE119">
        <v>0</v>
      </c>
      <c r="AF119" t="s">
        <v>27</v>
      </c>
      <c r="AG119">
        <v>0</v>
      </c>
      <c r="AH119">
        <v>2</v>
      </c>
      <c r="AI119">
        <v>43077879</v>
      </c>
      <c r="AJ119">
        <v>119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>
      <c r="A120">
        <f>ROW(Source!A66)</f>
        <v>66</v>
      </c>
      <c r="B120">
        <v>43077890</v>
      </c>
      <c r="C120">
        <v>43077876</v>
      </c>
      <c r="D120">
        <v>33276210</v>
      </c>
      <c r="E120">
        <v>1</v>
      </c>
      <c r="F120">
        <v>1</v>
      </c>
      <c r="G120">
        <v>1</v>
      </c>
      <c r="H120">
        <v>2</v>
      </c>
      <c r="I120" t="s">
        <v>405</v>
      </c>
      <c r="J120" t="s">
        <v>406</v>
      </c>
      <c r="K120" t="s">
        <v>407</v>
      </c>
      <c r="L120">
        <v>1368</v>
      </c>
      <c r="N120">
        <v>1011</v>
      </c>
      <c r="O120" t="s">
        <v>404</v>
      </c>
      <c r="P120" t="s">
        <v>404</v>
      </c>
      <c r="Q120">
        <v>1</v>
      </c>
      <c r="X120">
        <v>0.02</v>
      </c>
      <c r="Y120">
        <v>0</v>
      </c>
      <c r="Z120">
        <v>91.76</v>
      </c>
      <c r="AA120">
        <v>10.35</v>
      </c>
      <c r="AB120">
        <v>0</v>
      </c>
      <c r="AC120">
        <v>0</v>
      </c>
      <c r="AD120">
        <v>1</v>
      </c>
      <c r="AE120">
        <v>0</v>
      </c>
      <c r="AF120" t="s">
        <v>27</v>
      </c>
      <c r="AG120">
        <v>0</v>
      </c>
      <c r="AH120">
        <v>2</v>
      </c>
      <c r="AI120">
        <v>43077880</v>
      </c>
      <c r="AJ120">
        <v>120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>
      <c r="A121">
        <f>ROW(Source!A66)</f>
        <v>66</v>
      </c>
      <c r="B121">
        <v>43077891</v>
      </c>
      <c r="C121">
        <v>43077876</v>
      </c>
      <c r="D121">
        <v>33210098</v>
      </c>
      <c r="E121">
        <v>1</v>
      </c>
      <c r="F121">
        <v>1</v>
      </c>
      <c r="G121">
        <v>1</v>
      </c>
      <c r="H121">
        <v>3</v>
      </c>
      <c r="I121" t="s">
        <v>408</v>
      </c>
      <c r="J121" t="s">
        <v>409</v>
      </c>
      <c r="K121" t="s">
        <v>410</v>
      </c>
      <c r="L121">
        <v>1348</v>
      </c>
      <c r="N121">
        <v>1009</v>
      </c>
      <c r="O121" t="s">
        <v>411</v>
      </c>
      <c r="P121" t="s">
        <v>411</v>
      </c>
      <c r="Q121">
        <v>1000</v>
      </c>
      <c r="X121">
        <v>5.9999999999999995E-4</v>
      </c>
      <c r="Y121">
        <v>1820</v>
      </c>
      <c r="Z121">
        <v>0</v>
      </c>
      <c r="AA121">
        <v>0</v>
      </c>
      <c r="AB121">
        <v>0</v>
      </c>
      <c r="AC121">
        <v>0</v>
      </c>
      <c r="AD121">
        <v>1</v>
      </c>
      <c r="AE121">
        <v>0</v>
      </c>
      <c r="AF121" t="s">
        <v>27</v>
      </c>
      <c r="AG121">
        <v>0</v>
      </c>
      <c r="AH121">
        <v>2</v>
      </c>
      <c r="AI121">
        <v>43077881</v>
      </c>
      <c r="AJ121">
        <v>121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>
      <c r="A122">
        <f>ROW(Source!A66)</f>
        <v>66</v>
      </c>
      <c r="B122">
        <v>43077892</v>
      </c>
      <c r="C122">
        <v>43077876</v>
      </c>
      <c r="D122">
        <v>33212190</v>
      </c>
      <c r="E122">
        <v>1</v>
      </c>
      <c r="F122">
        <v>1</v>
      </c>
      <c r="G122">
        <v>1</v>
      </c>
      <c r="H122">
        <v>3</v>
      </c>
      <c r="I122" t="s">
        <v>412</v>
      </c>
      <c r="J122" t="s">
        <v>413</v>
      </c>
      <c r="K122" t="s">
        <v>414</v>
      </c>
      <c r="L122">
        <v>1346</v>
      </c>
      <c r="N122">
        <v>1009</v>
      </c>
      <c r="O122" t="s">
        <v>415</v>
      </c>
      <c r="P122" t="s">
        <v>415</v>
      </c>
      <c r="Q122">
        <v>1</v>
      </c>
      <c r="X122">
        <v>0.02</v>
      </c>
      <c r="Y122">
        <v>29.04</v>
      </c>
      <c r="Z122">
        <v>0</v>
      </c>
      <c r="AA122">
        <v>0</v>
      </c>
      <c r="AB122">
        <v>0</v>
      </c>
      <c r="AC122">
        <v>0</v>
      </c>
      <c r="AD122">
        <v>1</v>
      </c>
      <c r="AE122">
        <v>0</v>
      </c>
      <c r="AF122" t="s">
        <v>27</v>
      </c>
      <c r="AG122">
        <v>0</v>
      </c>
      <c r="AH122">
        <v>2</v>
      </c>
      <c r="AI122">
        <v>43077882</v>
      </c>
      <c r="AJ122">
        <v>122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>
      <c r="A123">
        <f>ROW(Source!A66)</f>
        <v>66</v>
      </c>
      <c r="B123">
        <v>43077893</v>
      </c>
      <c r="C123">
        <v>43077876</v>
      </c>
      <c r="D123">
        <v>33212637</v>
      </c>
      <c r="E123">
        <v>1</v>
      </c>
      <c r="F123">
        <v>1</v>
      </c>
      <c r="G123">
        <v>1</v>
      </c>
      <c r="H123">
        <v>3</v>
      </c>
      <c r="I123" t="s">
        <v>416</v>
      </c>
      <c r="J123" t="s">
        <v>417</v>
      </c>
      <c r="K123" t="s">
        <v>418</v>
      </c>
      <c r="L123">
        <v>1346</v>
      </c>
      <c r="N123">
        <v>1009</v>
      </c>
      <c r="O123" t="s">
        <v>415</v>
      </c>
      <c r="P123" t="s">
        <v>415</v>
      </c>
      <c r="Q123">
        <v>1</v>
      </c>
      <c r="X123">
        <v>0.16</v>
      </c>
      <c r="Y123">
        <v>31</v>
      </c>
      <c r="Z123">
        <v>0</v>
      </c>
      <c r="AA123">
        <v>0</v>
      </c>
      <c r="AB123">
        <v>0</v>
      </c>
      <c r="AC123">
        <v>0</v>
      </c>
      <c r="AD123">
        <v>1</v>
      </c>
      <c r="AE123">
        <v>0</v>
      </c>
      <c r="AF123" t="s">
        <v>27</v>
      </c>
      <c r="AG123">
        <v>0</v>
      </c>
      <c r="AH123">
        <v>2</v>
      </c>
      <c r="AI123">
        <v>43077883</v>
      </c>
      <c r="AJ123">
        <v>123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>
      <c r="A124">
        <f>ROW(Source!A66)</f>
        <v>66</v>
      </c>
      <c r="B124">
        <v>43077894</v>
      </c>
      <c r="C124">
        <v>43077876</v>
      </c>
      <c r="D124">
        <v>33272885</v>
      </c>
      <c r="E124">
        <v>1</v>
      </c>
      <c r="F124">
        <v>1</v>
      </c>
      <c r="G124">
        <v>1</v>
      </c>
      <c r="H124">
        <v>3</v>
      </c>
      <c r="I124" t="s">
        <v>419</v>
      </c>
      <c r="J124" t="s">
        <v>420</v>
      </c>
      <c r="K124" t="s">
        <v>421</v>
      </c>
      <c r="L124">
        <v>1356</v>
      </c>
      <c r="N124">
        <v>1010</v>
      </c>
      <c r="O124" t="s">
        <v>422</v>
      </c>
      <c r="P124" t="s">
        <v>422</v>
      </c>
      <c r="Q124">
        <v>1000</v>
      </c>
      <c r="X124">
        <v>1.2200000000000001E-2</v>
      </c>
      <c r="Y124">
        <v>120.8</v>
      </c>
      <c r="Z124">
        <v>0</v>
      </c>
      <c r="AA124">
        <v>0</v>
      </c>
      <c r="AB124">
        <v>0</v>
      </c>
      <c r="AC124">
        <v>0</v>
      </c>
      <c r="AD124">
        <v>1</v>
      </c>
      <c r="AE124">
        <v>0</v>
      </c>
      <c r="AF124" t="s">
        <v>27</v>
      </c>
      <c r="AG124">
        <v>0</v>
      </c>
      <c r="AH124">
        <v>2</v>
      </c>
      <c r="AI124">
        <v>43077884</v>
      </c>
      <c r="AJ124">
        <v>124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>
      <c r="A125">
        <f>ROW(Source!A66)</f>
        <v>66</v>
      </c>
      <c r="B125">
        <v>43077895</v>
      </c>
      <c r="C125">
        <v>43077876</v>
      </c>
      <c r="D125">
        <v>33266126</v>
      </c>
      <c r="E125">
        <v>1</v>
      </c>
      <c r="F125">
        <v>1</v>
      </c>
      <c r="G125">
        <v>1</v>
      </c>
      <c r="H125">
        <v>3</v>
      </c>
      <c r="I125" t="s">
        <v>423</v>
      </c>
      <c r="J125" t="s">
        <v>424</v>
      </c>
      <c r="K125" t="s">
        <v>425</v>
      </c>
      <c r="L125">
        <v>1354</v>
      </c>
      <c r="N125">
        <v>1010</v>
      </c>
      <c r="O125" t="s">
        <v>72</v>
      </c>
      <c r="P125" t="s">
        <v>72</v>
      </c>
      <c r="Q125">
        <v>1</v>
      </c>
      <c r="X125">
        <v>5</v>
      </c>
      <c r="Y125">
        <v>1.1200000000000001</v>
      </c>
      <c r="Z125">
        <v>0</v>
      </c>
      <c r="AA125">
        <v>0</v>
      </c>
      <c r="AB125">
        <v>0</v>
      </c>
      <c r="AC125">
        <v>0</v>
      </c>
      <c r="AD125">
        <v>1</v>
      </c>
      <c r="AE125">
        <v>0</v>
      </c>
      <c r="AF125" t="s">
        <v>27</v>
      </c>
      <c r="AG125">
        <v>0</v>
      </c>
      <c r="AH125">
        <v>2</v>
      </c>
      <c r="AI125">
        <v>43077885</v>
      </c>
      <c r="AJ125">
        <v>125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>
      <c r="A126">
        <f>ROW(Source!A66)</f>
        <v>66</v>
      </c>
      <c r="B126">
        <v>43077896</v>
      </c>
      <c r="C126">
        <v>43077876</v>
      </c>
      <c r="D126">
        <v>33273846</v>
      </c>
      <c r="E126">
        <v>1</v>
      </c>
      <c r="F126">
        <v>1</v>
      </c>
      <c r="G126">
        <v>1</v>
      </c>
      <c r="H126">
        <v>3</v>
      </c>
      <c r="I126" t="s">
        <v>426</v>
      </c>
      <c r="J126" t="s">
        <v>427</v>
      </c>
      <c r="K126" t="s">
        <v>428</v>
      </c>
      <c r="L126">
        <v>1374</v>
      </c>
      <c r="N126">
        <v>1013</v>
      </c>
      <c r="O126" t="s">
        <v>429</v>
      </c>
      <c r="P126" t="s">
        <v>429</v>
      </c>
      <c r="Q126">
        <v>1</v>
      </c>
      <c r="X126">
        <v>0.95</v>
      </c>
      <c r="Y126">
        <v>1</v>
      </c>
      <c r="Z126">
        <v>0</v>
      </c>
      <c r="AA126">
        <v>0</v>
      </c>
      <c r="AB126">
        <v>0</v>
      </c>
      <c r="AC126">
        <v>0</v>
      </c>
      <c r="AD126">
        <v>1</v>
      </c>
      <c r="AE126">
        <v>0</v>
      </c>
      <c r="AF126" t="s">
        <v>27</v>
      </c>
      <c r="AG126">
        <v>0</v>
      </c>
      <c r="AH126">
        <v>2</v>
      </c>
      <c r="AI126">
        <v>43077886</v>
      </c>
      <c r="AJ126">
        <v>126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>
      <c r="A127">
        <f>ROW(Source!A68)</f>
        <v>68</v>
      </c>
      <c r="B127">
        <v>43078256</v>
      </c>
      <c r="C127">
        <v>43077898</v>
      </c>
      <c r="D127">
        <v>23351341</v>
      </c>
      <c r="E127">
        <v>1</v>
      </c>
      <c r="F127">
        <v>1</v>
      </c>
      <c r="G127">
        <v>1</v>
      </c>
      <c r="H127">
        <v>1</v>
      </c>
      <c r="I127" t="s">
        <v>396</v>
      </c>
      <c r="J127" t="s">
        <v>3</v>
      </c>
      <c r="K127" t="s">
        <v>397</v>
      </c>
      <c r="L127">
        <v>1369</v>
      </c>
      <c r="N127">
        <v>1013</v>
      </c>
      <c r="O127" t="s">
        <v>398</v>
      </c>
      <c r="P127" t="s">
        <v>398</v>
      </c>
      <c r="Q127">
        <v>1</v>
      </c>
      <c r="X127">
        <v>18.8</v>
      </c>
      <c r="Y127">
        <v>0</v>
      </c>
      <c r="Z127">
        <v>0</v>
      </c>
      <c r="AA127">
        <v>0</v>
      </c>
      <c r="AB127">
        <v>8.7899999999999991</v>
      </c>
      <c r="AC127">
        <v>0</v>
      </c>
      <c r="AD127">
        <v>1</v>
      </c>
      <c r="AE127">
        <v>1</v>
      </c>
      <c r="AF127" t="s">
        <v>28</v>
      </c>
      <c r="AG127">
        <v>21.619999999999997</v>
      </c>
      <c r="AH127">
        <v>2</v>
      </c>
      <c r="AI127">
        <v>43078256</v>
      </c>
      <c r="AJ127">
        <v>127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>
      <c r="A128">
        <f>ROW(Source!A68)</f>
        <v>68</v>
      </c>
      <c r="B128">
        <v>43078257</v>
      </c>
      <c r="C128">
        <v>43077898</v>
      </c>
      <c r="D128">
        <v>121548</v>
      </c>
      <c r="E128">
        <v>1</v>
      </c>
      <c r="F128">
        <v>1</v>
      </c>
      <c r="G128">
        <v>1</v>
      </c>
      <c r="H128">
        <v>1</v>
      </c>
      <c r="I128" t="s">
        <v>40</v>
      </c>
      <c r="J128" t="s">
        <v>3</v>
      </c>
      <c r="K128" t="s">
        <v>399</v>
      </c>
      <c r="L128">
        <v>608254</v>
      </c>
      <c r="N128">
        <v>1013</v>
      </c>
      <c r="O128" t="s">
        <v>400</v>
      </c>
      <c r="P128" t="s">
        <v>400</v>
      </c>
      <c r="Q128">
        <v>1</v>
      </c>
      <c r="X128">
        <v>0.18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1</v>
      </c>
      <c r="AE128">
        <v>2</v>
      </c>
      <c r="AF128" t="s">
        <v>28</v>
      </c>
      <c r="AG128">
        <v>0.20699999999999999</v>
      </c>
      <c r="AH128">
        <v>2</v>
      </c>
      <c r="AI128">
        <v>43078257</v>
      </c>
      <c r="AJ128">
        <v>128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>
      <c r="A129">
        <f>ROW(Source!A68)</f>
        <v>68</v>
      </c>
      <c r="B129">
        <v>43078258</v>
      </c>
      <c r="C129">
        <v>43077898</v>
      </c>
      <c r="D129">
        <v>33274357</v>
      </c>
      <c r="E129">
        <v>1</v>
      </c>
      <c r="F129">
        <v>1</v>
      </c>
      <c r="G129">
        <v>1</v>
      </c>
      <c r="H129">
        <v>2</v>
      </c>
      <c r="I129" t="s">
        <v>401</v>
      </c>
      <c r="J129" t="s">
        <v>402</v>
      </c>
      <c r="K129" t="s">
        <v>403</v>
      </c>
      <c r="L129">
        <v>1368</v>
      </c>
      <c r="N129">
        <v>1011</v>
      </c>
      <c r="O129" t="s">
        <v>404</v>
      </c>
      <c r="P129" t="s">
        <v>404</v>
      </c>
      <c r="Q129">
        <v>1</v>
      </c>
      <c r="X129">
        <v>0.18</v>
      </c>
      <c r="Y129">
        <v>0</v>
      </c>
      <c r="Z129">
        <v>138.54</v>
      </c>
      <c r="AA129">
        <v>12.1</v>
      </c>
      <c r="AB129">
        <v>0</v>
      </c>
      <c r="AC129">
        <v>0</v>
      </c>
      <c r="AD129">
        <v>1</v>
      </c>
      <c r="AE129">
        <v>0</v>
      </c>
      <c r="AF129" t="s">
        <v>28</v>
      </c>
      <c r="AG129">
        <v>0.20699999999999999</v>
      </c>
      <c r="AH129">
        <v>2</v>
      </c>
      <c r="AI129">
        <v>43078258</v>
      </c>
      <c r="AJ129">
        <v>129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>
      <c r="A130">
        <f>ROW(Source!A68)</f>
        <v>68</v>
      </c>
      <c r="B130">
        <v>43078259</v>
      </c>
      <c r="C130">
        <v>43077898</v>
      </c>
      <c r="D130">
        <v>33276210</v>
      </c>
      <c r="E130">
        <v>1</v>
      </c>
      <c r="F130">
        <v>1</v>
      </c>
      <c r="G130">
        <v>1</v>
      </c>
      <c r="H130">
        <v>2</v>
      </c>
      <c r="I130" t="s">
        <v>405</v>
      </c>
      <c r="J130" t="s">
        <v>406</v>
      </c>
      <c r="K130" t="s">
        <v>407</v>
      </c>
      <c r="L130">
        <v>1368</v>
      </c>
      <c r="N130">
        <v>1011</v>
      </c>
      <c r="O130" t="s">
        <v>404</v>
      </c>
      <c r="P130" t="s">
        <v>404</v>
      </c>
      <c r="Q130">
        <v>1</v>
      </c>
      <c r="X130">
        <v>0.18</v>
      </c>
      <c r="Y130">
        <v>0</v>
      </c>
      <c r="Z130">
        <v>91.76</v>
      </c>
      <c r="AA130">
        <v>10.35</v>
      </c>
      <c r="AB130">
        <v>0</v>
      </c>
      <c r="AC130">
        <v>0</v>
      </c>
      <c r="AD130">
        <v>1</v>
      </c>
      <c r="AE130">
        <v>0</v>
      </c>
      <c r="AF130" t="s">
        <v>28</v>
      </c>
      <c r="AG130">
        <v>0.20699999999999999</v>
      </c>
      <c r="AH130">
        <v>2</v>
      </c>
      <c r="AI130">
        <v>43078259</v>
      </c>
      <c r="AJ130">
        <v>130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>
      <c r="A131">
        <f>ROW(Source!A68)</f>
        <v>68</v>
      </c>
      <c r="B131">
        <v>43078260</v>
      </c>
      <c r="C131">
        <v>43077898</v>
      </c>
      <c r="D131">
        <v>33209875</v>
      </c>
      <c r="E131">
        <v>1</v>
      </c>
      <c r="F131">
        <v>1</v>
      </c>
      <c r="G131">
        <v>1</v>
      </c>
      <c r="H131">
        <v>3</v>
      </c>
      <c r="I131" t="s">
        <v>515</v>
      </c>
      <c r="J131" t="s">
        <v>516</v>
      </c>
      <c r="K131" t="s">
        <v>517</v>
      </c>
      <c r="L131">
        <v>1348</v>
      </c>
      <c r="N131">
        <v>1009</v>
      </c>
      <c r="O131" t="s">
        <v>411</v>
      </c>
      <c r="P131" t="s">
        <v>411</v>
      </c>
      <c r="Q131">
        <v>1000</v>
      </c>
      <c r="X131">
        <v>3.3E-4</v>
      </c>
      <c r="Y131">
        <v>20790</v>
      </c>
      <c r="Z131">
        <v>0</v>
      </c>
      <c r="AA131">
        <v>0</v>
      </c>
      <c r="AB131">
        <v>0</v>
      </c>
      <c r="AC131">
        <v>0</v>
      </c>
      <c r="AD131">
        <v>1</v>
      </c>
      <c r="AE131">
        <v>0</v>
      </c>
      <c r="AF131" t="s">
        <v>27</v>
      </c>
      <c r="AG131">
        <v>0</v>
      </c>
      <c r="AH131">
        <v>2</v>
      </c>
      <c r="AI131">
        <v>43078260</v>
      </c>
      <c r="AJ131">
        <v>131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>
      <c r="A132">
        <f>ROW(Source!A68)</f>
        <v>68</v>
      </c>
      <c r="B132">
        <v>43078261</v>
      </c>
      <c r="C132">
        <v>43077898</v>
      </c>
      <c r="D132">
        <v>33213015</v>
      </c>
      <c r="E132">
        <v>1</v>
      </c>
      <c r="F132">
        <v>1</v>
      </c>
      <c r="G132">
        <v>1</v>
      </c>
      <c r="H132">
        <v>3</v>
      </c>
      <c r="I132" t="s">
        <v>518</v>
      </c>
      <c r="J132" t="s">
        <v>519</v>
      </c>
      <c r="K132" t="s">
        <v>520</v>
      </c>
      <c r="L132">
        <v>1348</v>
      </c>
      <c r="N132">
        <v>1009</v>
      </c>
      <c r="O132" t="s">
        <v>411</v>
      </c>
      <c r="P132" t="s">
        <v>411</v>
      </c>
      <c r="Q132">
        <v>1000</v>
      </c>
      <c r="X132">
        <v>1.4E-3</v>
      </c>
      <c r="Y132">
        <v>4522</v>
      </c>
      <c r="Z132">
        <v>0</v>
      </c>
      <c r="AA132">
        <v>0</v>
      </c>
      <c r="AB132">
        <v>0</v>
      </c>
      <c r="AC132">
        <v>0</v>
      </c>
      <c r="AD132">
        <v>1</v>
      </c>
      <c r="AE132">
        <v>0</v>
      </c>
      <c r="AF132" t="s">
        <v>27</v>
      </c>
      <c r="AG132">
        <v>0</v>
      </c>
      <c r="AH132">
        <v>2</v>
      </c>
      <c r="AI132">
        <v>43078261</v>
      </c>
      <c r="AJ132">
        <v>132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>
      <c r="A133">
        <f>ROW(Source!A68)</f>
        <v>68</v>
      </c>
      <c r="B133">
        <v>43078262</v>
      </c>
      <c r="C133">
        <v>43077898</v>
      </c>
      <c r="D133">
        <v>33210098</v>
      </c>
      <c r="E133">
        <v>1</v>
      </c>
      <c r="F133">
        <v>1</v>
      </c>
      <c r="G133">
        <v>1</v>
      </c>
      <c r="H133">
        <v>3</v>
      </c>
      <c r="I133" t="s">
        <v>408</v>
      </c>
      <c r="J133" t="s">
        <v>409</v>
      </c>
      <c r="K133" t="s">
        <v>410</v>
      </c>
      <c r="L133">
        <v>1348</v>
      </c>
      <c r="N133">
        <v>1009</v>
      </c>
      <c r="O133" t="s">
        <v>411</v>
      </c>
      <c r="P133" t="s">
        <v>411</v>
      </c>
      <c r="Q133">
        <v>1000</v>
      </c>
      <c r="X133">
        <v>5.0000000000000001E-4</v>
      </c>
      <c r="Y133">
        <v>1820</v>
      </c>
      <c r="Z133">
        <v>0</v>
      </c>
      <c r="AA133">
        <v>0</v>
      </c>
      <c r="AB133">
        <v>0</v>
      </c>
      <c r="AC133">
        <v>0</v>
      </c>
      <c r="AD133">
        <v>1</v>
      </c>
      <c r="AE133">
        <v>0</v>
      </c>
      <c r="AF133" t="s">
        <v>27</v>
      </c>
      <c r="AG133">
        <v>0</v>
      </c>
      <c r="AH133">
        <v>2</v>
      </c>
      <c r="AI133">
        <v>43078262</v>
      </c>
      <c r="AJ133">
        <v>133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>
      <c r="A134">
        <f>ROW(Source!A68)</f>
        <v>68</v>
      </c>
      <c r="B134">
        <v>43078263</v>
      </c>
      <c r="C134">
        <v>43077898</v>
      </c>
      <c r="D134">
        <v>33212190</v>
      </c>
      <c r="E134">
        <v>1</v>
      </c>
      <c r="F134">
        <v>1</v>
      </c>
      <c r="G134">
        <v>1</v>
      </c>
      <c r="H134">
        <v>3</v>
      </c>
      <c r="I134" t="s">
        <v>412</v>
      </c>
      <c r="J134" t="s">
        <v>413</v>
      </c>
      <c r="K134" t="s">
        <v>414</v>
      </c>
      <c r="L134">
        <v>1346</v>
      </c>
      <c r="N134">
        <v>1009</v>
      </c>
      <c r="O134" t="s">
        <v>415</v>
      </c>
      <c r="P134" t="s">
        <v>415</v>
      </c>
      <c r="Q134">
        <v>1</v>
      </c>
      <c r="X134">
        <v>0.06</v>
      </c>
      <c r="Y134">
        <v>29.04</v>
      </c>
      <c r="Z134">
        <v>0</v>
      </c>
      <c r="AA134">
        <v>0</v>
      </c>
      <c r="AB134">
        <v>0</v>
      </c>
      <c r="AC134">
        <v>0</v>
      </c>
      <c r="AD134">
        <v>1</v>
      </c>
      <c r="AE134">
        <v>0</v>
      </c>
      <c r="AF134" t="s">
        <v>27</v>
      </c>
      <c r="AG134">
        <v>0</v>
      </c>
      <c r="AH134">
        <v>2</v>
      </c>
      <c r="AI134">
        <v>43078263</v>
      </c>
      <c r="AJ134">
        <v>134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>
      <c r="A135">
        <f>ROW(Source!A68)</f>
        <v>68</v>
      </c>
      <c r="B135">
        <v>43078264</v>
      </c>
      <c r="C135">
        <v>43077898</v>
      </c>
      <c r="D135">
        <v>33212637</v>
      </c>
      <c r="E135">
        <v>1</v>
      </c>
      <c r="F135">
        <v>1</v>
      </c>
      <c r="G135">
        <v>1</v>
      </c>
      <c r="H135">
        <v>3</v>
      </c>
      <c r="I135" t="s">
        <v>416</v>
      </c>
      <c r="J135" t="s">
        <v>417</v>
      </c>
      <c r="K135" t="s">
        <v>418</v>
      </c>
      <c r="L135">
        <v>1346</v>
      </c>
      <c r="N135">
        <v>1009</v>
      </c>
      <c r="O135" t="s">
        <v>415</v>
      </c>
      <c r="P135" t="s">
        <v>415</v>
      </c>
      <c r="Q135">
        <v>1</v>
      </c>
      <c r="X135">
        <v>0.16</v>
      </c>
      <c r="Y135">
        <v>31</v>
      </c>
      <c r="Z135">
        <v>0</v>
      </c>
      <c r="AA135">
        <v>0</v>
      </c>
      <c r="AB135">
        <v>0</v>
      </c>
      <c r="AC135">
        <v>0</v>
      </c>
      <c r="AD135">
        <v>1</v>
      </c>
      <c r="AE135">
        <v>0</v>
      </c>
      <c r="AF135" t="s">
        <v>27</v>
      </c>
      <c r="AG135">
        <v>0</v>
      </c>
      <c r="AH135">
        <v>2</v>
      </c>
      <c r="AI135">
        <v>43078264</v>
      </c>
      <c r="AJ135">
        <v>135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>
      <c r="A136">
        <f>ROW(Source!A68)</f>
        <v>68</v>
      </c>
      <c r="B136">
        <v>43078265</v>
      </c>
      <c r="C136">
        <v>43077898</v>
      </c>
      <c r="D136">
        <v>33216194</v>
      </c>
      <c r="E136">
        <v>1</v>
      </c>
      <c r="F136">
        <v>1</v>
      </c>
      <c r="G136">
        <v>1</v>
      </c>
      <c r="H136">
        <v>3</v>
      </c>
      <c r="I136" t="s">
        <v>465</v>
      </c>
      <c r="J136" t="s">
        <v>466</v>
      </c>
      <c r="K136" t="s">
        <v>467</v>
      </c>
      <c r="L136">
        <v>1355</v>
      </c>
      <c r="N136">
        <v>1010</v>
      </c>
      <c r="O136" t="s">
        <v>468</v>
      </c>
      <c r="P136" t="s">
        <v>468</v>
      </c>
      <c r="Q136">
        <v>100</v>
      </c>
      <c r="X136">
        <v>0.32</v>
      </c>
      <c r="Y136">
        <v>87.29</v>
      </c>
      <c r="Z136">
        <v>0</v>
      </c>
      <c r="AA136">
        <v>0</v>
      </c>
      <c r="AB136">
        <v>0</v>
      </c>
      <c r="AC136">
        <v>0</v>
      </c>
      <c r="AD136">
        <v>1</v>
      </c>
      <c r="AE136">
        <v>0</v>
      </c>
      <c r="AF136" t="s">
        <v>27</v>
      </c>
      <c r="AG136">
        <v>0</v>
      </c>
      <c r="AH136">
        <v>2</v>
      </c>
      <c r="AI136">
        <v>43078265</v>
      </c>
      <c r="AJ136">
        <v>136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>
      <c r="A137">
        <f>ROW(Source!A68)</f>
        <v>68</v>
      </c>
      <c r="B137">
        <v>43078266</v>
      </c>
      <c r="C137">
        <v>43077898</v>
      </c>
      <c r="D137">
        <v>33252754</v>
      </c>
      <c r="E137">
        <v>1</v>
      </c>
      <c r="F137">
        <v>1</v>
      </c>
      <c r="G137">
        <v>1</v>
      </c>
      <c r="H137">
        <v>3</v>
      </c>
      <c r="I137" t="s">
        <v>499</v>
      </c>
      <c r="J137" t="s">
        <v>500</v>
      </c>
      <c r="K137" t="s">
        <v>501</v>
      </c>
      <c r="L137">
        <v>1348</v>
      </c>
      <c r="N137">
        <v>1009</v>
      </c>
      <c r="O137" t="s">
        <v>411</v>
      </c>
      <c r="P137" t="s">
        <v>411</v>
      </c>
      <c r="Q137">
        <v>1000</v>
      </c>
      <c r="X137">
        <v>2.1000000000000001E-2</v>
      </c>
      <c r="Y137">
        <v>729.98</v>
      </c>
      <c r="Z137">
        <v>0</v>
      </c>
      <c r="AA137">
        <v>0</v>
      </c>
      <c r="AB137">
        <v>0</v>
      </c>
      <c r="AC137">
        <v>0</v>
      </c>
      <c r="AD137">
        <v>1</v>
      </c>
      <c r="AE137">
        <v>0</v>
      </c>
      <c r="AF137" t="s">
        <v>27</v>
      </c>
      <c r="AG137">
        <v>0</v>
      </c>
      <c r="AH137">
        <v>2</v>
      </c>
      <c r="AI137">
        <v>43078266</v>
      </c>
      <c r="AJ137">
        <v>137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>
      <c r="A138">
        <f>ROW(Source!A68)</f>
        <v>68</v>
      </c>
      <c r="B138">
        <v>43078267</v>
      </c>
      <c r="C138">
        <v>43077898</v>
      </c>
      <c r="D138">
        <v>33273846</v>
      </c>
      <c r="E138">
        <v>1</v>
      </c>
      <c r="F138">
        <v>1</v>
      </c>
      <c r="G138">
        <v>1</v>
      </c>
      <c r="H138">
        <v>3</v>
      </c>
      <c r="I138" t="s">
        <v>426</v>
      </c>
      <c r="J138" t="s">
        <v>427</v>
      </c>
      <c r="K138" t="s">
        <v>428</v>
      </c>
      <c r="L138">
        <v>1374</v>
      </c>
      <c r="N138">
        <v>1013</v>
      </c>
      <c r="O138" t="s">
        <v>429</v>
      </c>
      <c r="P138" t="s">
        <v>429</v>
      </c>
      <c r="Q138">
        <v>1</v>
      </c>
      <c r="X138">
        <v>3.31</v>
      </c>
      <c r="Y138">
        <v>1</v>
      </c>
      <c r="Z138">
        <v>0</v>
      </c>
      <c r="AA138">
        <v>0</v>
      </c>
      <c r="AB138">
        <v>0</v>
      </c>
      <c r="AC138">
        <v>0</v>
      </c>
      <c r="AD138">
        <v>1</v>
      </c>
      <c r="AE138">
        <v>0</v>
      </c>
      <c r="AF138" t="s">
        <v>27</v>
      </c>
      <c r="AG138">
        <v>0</v>
      </c>
      <c r="AH138">
        <v>2</v>
      </c>
      <c r="AI138">
        <v>43078267</v>
      </c>
      <c r="AJ138">
        <v>138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>
      <c r="A139">
        <f>ROW(Source!A70)</f>
        <v>70</v>
      </c>
      <c r="B139">
        <v>43077921</v>
      </c>
      <c r="C139">
        <v>43077912</v>
      </c>
      <c r="D139">
        <v>23134664</v>
      </c>
      <c r="E139">
        <v>1</v>
      </c>
      <c r="F139">
        <v>1</v>
      </c>
      <c r="G139">
        <v>1</v>
      </c>
      <c r="H139">
        <v>1</v>
      </c>
      <c r="I139" t="s">
        <v>521</v>
      </c>
      <c r="J139" t="s">
        <v>3</v>
      </c>
      <c r="K139" t="s">
        <v>522</v>
      </c>
      <c r="L139">
        <v>1369</v>
      </c>
      <c r="N139">
        <v>1013</v>
      </c>
      <c r="O139" t="s">
        <v>398</v>
      </c>
      <c r="P139" t="s">
        <v>398</v>
      </c>
      <c r="Q139">
        <v>1</v>
      </c>
      <c r="X139">
        <v>16.29</v>
      </c>
      <c r="Y139">
        <v>0</v>
      </c>
      <c r="Z139">
        <v>0</v>
      </c>
      <c r="AA139">
        <v>0</v>
      </c>
      <c r="AB139">
        <v>8.89</v>
      </c>
      <c r="AC139">
        <v>0</v>
      </c>
      <c r="AD139">
        <v>1</v>
      </c>
      <c r="AE139">
        <v>1</v>
      </c>
      <c r="AF139" t="s">
        <v>28</v>
      </c>
      <c r="AG139">
        <v>18.733499999999996</v>
      </c>
      <c r="AH139">
        <v>2</v>
      </c>
      <c r="AI139">
        <v>43077913</v>
      </c>
      <c r="AJ139">
        <v>139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</row>
    <row r="140" spans="1:44">
      <c r="A140">
        <f>ROW(Source!A70)</f>
        <v>70</v>
      </c>
      <c r="B140">
        <v>43077922</v>
      </c>
      <c r="C140">
        <v>43077912</v>
      </c>
      <c r="D140">
        <v>121548</v>
      </c>
      <c r="E140">
        <v>1</v>
      </c>
      <c r="F140">
        <v>1</v>
      </c>
      <c r="G140">
        <v>1</v>
      </c>
      <c r="H140">
        <v>1</v>
      </c>
      <c r="I140" t="s">
        <v>40</v>
      </c>
      <c r="J140" t="s">
        <v>3</v>
      </c>
      <c r="K140" t="s">
        <v>399</v>
      </c>
      <c r="L140">
        <v>608254</v>
      </c>
      <c r="N140">
        <v>1013</v>
      </c>
      <c r="O140" t="s">
        <v>400</v>
      </c>
      <c r="P140" t="s">
        <v>400</v>
      </c>
      <c r="Q140">
        <v>1</v>
      </c>
      <c r="X140">
        <v>0.01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1</v>
      </c>
      <c r="AE140">
        <v>2</v>
      </c>
      <c r="AF140" t="s">
        <v>28</v>
      </c>
      <c r="AG140">
        <v>1.15E-2</v>
      </c>
      <c r="AH140">
        <v>2</v>
      </c>
      <c r="AI140">
        <v>43077914</v>
      </c>
      <c r="AJ140">
        <v>140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</row>
    <row r="141" spans="1:44">
      <c r="A141">
        <f>ROW(Source!A70)</f>
        <v>70</v>
      </c>
      <c r="B141">
        <v>43077923</v>
      </c>
      <c r="C141">
        <v>43077912</v>
      </c>
      <c r="D141">
        <v>33274499</v>
      </c>
      <c r="E141">
        <v>1</v>
      </c>
      <c r="F141">
        <v>1</v>
      </c>
      <c r="G141">
        <v>1</v>
      </c>
      <c r="H141">
        <v>2</v>
      </c>
      <c r="I141" t="s">
        <v>523</v>
      </c>
      <c r="J141" t="s">
        <v>524</v>
      </c>
      <c r="K141" t="s">
        <v>525</v>
      </c>
      <c r="L141">
        <v>1368</v>
      </c>
      <c r="N141">
        <v>1011</v>
      </c>
      <c r="O141" t="s">
        <v>404</v>
      </c>
      <c r="P141" t="s">
        <v>404</v>
      </c>
      <c r="Q141">
        <v>1</v>
      </c>
      <c r="X141">
        <v>0.01</v>
      </c>
      <c r="Y141">
        <v>0</v>
      </c>
      <c r="Z141">
        <v>32.090000000000003</v>
      </c>
      <c r="AA141">
        <v>12.1</v>
      </c>
      <c r="AB141">
        <v>0</v>
      </c>
      <c r="AC141">
        <v>0</v>
      </c>
      <c r="AD141">
        <v>1</v>
      </c>
      <c r="AE141">
        <v>0</v>
      </c>
      <c r="AF141" t="s">
        <v>28</v>
      </c>
      <c r="AG141">
        <v>1.15E-2</v>
      </c>
      <c r="AH141">
        <v>2</v>
      </c>
      <c r="AI141">
        <v>43077915</v>
      </c>
      <c r="AJ141">
        <v>141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</row>
    <row r="142" spans="1:44">
      <c r="A142">
        <f>ROW(Source!A70)</f>
        <v>70</v>
      </c>
      <c r="B142">
        <v>43077924</v>
      </c>
      <c r="C142">
        <v>43077912</v>
      </c>
      <c r="D142">
        <v>33275171</v>
      </c>
      <c r="E142">
        <v>1</v>
      </c>
      <c r="F142">
        <v>1</v>
      </c>
      <c r="G142">
        <v>1</v>
      </c>
      <c r="H142">
        <v>2</v>
      </c>
      <c r="I142" t="s">
        <v>506</v>
      </c>
      <c r="J142" t="s">
        <v>507</v>
      </c>
      <c r="K142" t="s">
        <v>508</v>
      </c>
      <c r="L142">
        <v>1368</v>
      </c>
      <c r="N142">
        <v>1011</v>
      </c>
      <c r="O142" t="s">
        <v>404</v>
      </c>
      <c r="P142" t="s">
        <v>404</v>
      </c>
      <c r="Q142">
        <v>1</v>
      </c>
      <c r="X142">
        <v>6.08</v>
      </c>
      <c r="Y142">
        <v>0</v>
      </c>
      <c r="Z142">
        <v>1.98</v>
      </c>
      <c r="AA142">
        <v>0</v>
      </c>
      <c r="AB142">
        <v>0</v>
      </c>
      <c r="AC142">
        <v>0</v>
      </c>
      <c r="AD142">
        <v>1</v>
      </c>
      <c r="AE142">
        <v>0</v>
      </c>
      <c r="AF142" t="s">
        <v>28</v>
      </c>
      <c r="AG142">
        <v>6.9919999999999991</v>
      </c>
      <c r="AH142">
        <v>2</v>
      </c>
      <c r="AI142">
        <v>43077916</v>
      </c>
      <c r="AJ142">
        <v>142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</row>
    <row r="143" spans="1:44">
      <c r="A143">
        <f>ROW(Source!A70)</f>
        <v>70</v>
      </c>
      <c r="B143">
        <v>43077925</v>
      </c>
      <c r="C143">
        <v>43077912</v>
      </c>
      <c r="D143">
        <v>33275961</v>
      </c>
      <c r="E143">
        <v>1</v>
      </c>
      <c r="F143">
        <v>1</v>
      </c>
      <c r="G143">
        <v>1</v>
      </c>
      <c r="H143">
        <v>2</v>
      </c>
      <c r="I143" t="s">
        <v>462</v>
      </c>
      <c r="J143" t="s">
        <v>463</v>
      </c>
      <c r="K143" t="s">
        <v>464</v>
      </c>
      <c r="L143">
        <v>1368</v>
      </c>
      <c r="N143">
        <v>1011</v>
      </c>
      <c r="O143" t="s">
        <v>404</v>
      </c>
      <c r="P143" t="s">
        <v>404</v>
      </c>
      <c r="Q143">
        <v>1</v>
      </c>
      <c r="X143">
        <v>6.08</v>
      </c>
      <c r="Y143">
        <v>0</v>
      </c>
      <c r="Z143">
        <v>2.27</v>
      </c>
      <c r="AA143">
        <v>0</v>
      </c>
      <c r="AB143">
        <v>0</v>
      </c>
      <c r="AC143">
        <v>0</v>
      </c>
      <c r="AD143">
        <v>1</v>
      </c>
      <c r="AE143">
        <v>0</v>
      </c>
      <c r="AF143" t="s">
        <v>28</v>
      </c>
      <c r="AG143">
        <v>6.9919999999999991</v>
      </c>
      <c r="AH143">
        <v>2</v>
      </c>
      <c r="AI143">
        <v>43077917</v>
      </c>
      <c r="AJ143">
        <v>143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</row>
    <row r="144" spans="1:44">
      <c r="A144">
        <f>ROW(Source!A70)</f>
        <v>70</v>
      </c>
      <c r="B144">
        <v>43077926</v>
      </c>
      <c r="C144">
        <v>43077912</v>
      </c>
      <c r="D144">
        <v>33216404</v>
      </c>
      <c r="E144">
        <v>1</v>
      </c>
      <c r="F144">
        <v>1</v>
      </c>
      <c r="G144">
        <v>1</v>
      </c>
      <c r="H144">
        <v>3</v>
      </c>
      <c r="I144" t="s">
        <v>526</v>
      </c>
      <c r="J144" t="s">
        <v>527</v>
      </c>
      <c r="K144" t="s">
        <v>528</v>
      </c>
      <c r="L144">
        <v>1348</v>
      </c>
      <c r="N144">
        <v>1009</v>
      </c>
      <c r="O144" t="s">
        <v>411</v>
      </c>
      <c r="P144" t="s">
        <v>411</v>
      </c>
      <c r="Q144">
        <v>1000</v>
      </c>
      <c r="X144">
        <v>1E-3</v>
      </c>
      <c r="Y144">
        <v>12430</v>
      </c>
      <c r="Z144">
        <v>0</v>
      </c>
      <c r="AA144">
        <v>0</v>
      </c>
      <c r="AB144">
        <v>0</v>
      </c>
      <c r="AC144">
        <v>0</v>
      </c>
      <c r="AD144">
        <v>1</v>
      </c>
      <c r="AE144">
        <v>0</v>
      </c>
      <c r="AF144" t="s">
        <v>27</v>
      </c>
      <c r="AG144">
        <v>0</v>
      </c>
      <c r="AH144">
        <v>2</v>
      </c>
      <c r="AI144">
        <v>43077918</v>
      </c>
      <c r="AJ144">
        <v>144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</row>
    <row r="145" spans="1:44">
      <c r="A145">
        <f>ROW(Source!A70)</f>
        <v>70</v>
      </c>
      <c r="B145">
        <v>43077927</v>
      </c>
      <c r="C145">
        <v>43077912</v>
      </c>
      <c r="D145">
        <v>33216196</v>
      </c>
      <c r="E145">
        <v>1</v>
      </c>
      <c r="F145">
        <v>1</v>
      </c>
      <c r="G145">
        <v>1</v>
      </c>
      <c r="H145">
        <v>3</v>
      </c>
      <c r="I145" t="s">
        <v>529</v>
      </c>
      <c r="J145" t="s">
        <v>530</v>
      </c>
      <c r="K145" t="s">
        <v>531</v>
      </c>
      <c r="L145">
        <v>1358</v>
      </c>
      <c r="N145">
        <v>1010</v>
      </c>
      <c r="O145" t="s">
        <v>493</v>
      </c>
      <c r="P145" t="s">
        <v>493</v>
      </c>
      <c r="Q145">
        <v>10</v>
      </c>
      <c r="X145">
        <v>20</v>
      </c>
      <c r="Y145">
        <v>1.8</v>
      </c>
      <c r="Z145">
        <v>0</v>
      </c>
      <c r="AA145">
        <v>0</v>
      </c>
      <c r="AB145">
        <v>0</v>
      </c>
      <c r="AC145">
        <v>0</v>
      </c>
      <c r="AD145">
        <v>1</v>
      </c>
      <c r="AE145">
        <v>0</v>
      </c>
      <c r="AF145" t="s">
        <v>27</v>
      </c>
      <c r="AG145">
        <v>0</v>
      </c>
      <c r="AH145">
        <v>2</v>
      </c>
      <c r="AI145">
        <v>43077919</v>
      </c>
      <c r="AJ145">
        <v>145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</row>
    <row r="146" spans="1:44">
      <c r="A146">
        <f>ROW(Source!A70)</f>
        <v>70</v>
      </c>
      <c r="B146">
        <v>43077928</v>
      </c>
      <c r="C146">
        <v>43077912</v>
      </c>
      <c r="D146">
        <v>33273846</v>
      </c>
      <c r="E146">
        <v>1</v>
      </c>
      <c r="F146">
        <v>1</v>
      </c>
      <c r="G146">
        <v>1</v>
      </c>
      <c r="H146">
        <v>3</v>
      </c>
      <c r="I146" t="s">
        <v>426</v>
      </c>
      <c r="J146" t="s">
        <v>427</v>
      </c>
      <c r="K146" t="s">
        <v>428</v>
      </c>
      <c r="L146">
        <v>1374</v>
      </c>
      <c r="N146">
        <v>1013</v>
      </c>
      <c r="O146" t="s">
        <v>429</v>
      </c>
      <c r="P146" t="s">
        <v>429</v>
      </c>
      <c r="Q146">
        <v>1</v>
      </c>
      <c r="X146">
        <v>2.9</v>
      </c>
      <c r="Y146">
        <v>1</v>
      </c>
      <c r="Z146">
        <v>0</v>
      </c>
      <c r="AA146">
        <v>0</v>
      </c>
      <c r="AB146">
        <v>0</v>
      </c>
      <c r="AC146">
        <v>0</v>
      </c>
      <c r="AD146">
        <v>1</v>
      </c>
      <c r="AE146">
        <v>0</v>
      </c>
      <c r="AF146" t="s">
        <v>27</v>
      </c>
      <c r="AG146">
        <v>0</v>
      </c>
      <c r="AH146">
        <v>2</v>
      </c>
      <c r="AI146">
        <v>43077920</v>
      </c>
      <c r="AJ146">
        <v>146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</row>
    <row r="147" spans="1:44">
      <c r="A147">
        <f>ROW(Source!A76)</f>
        <v>76</v>
      </c>
      <c r="B147">
        <v>43077942</v>
      </c>
      <c r="C147">
        <v>43077934</v>
      </c>
      <c r="D147">
        <v>23356950</v>
      </c>
      <c r="E147">
        <v>1</v>
      </c>
      <c r="F147">
        <v>1</v>
      </c>
      <c r="G147">
        <v>1</v>
      </c>
      <c r="H147">
        <v>1</v>
      </c>
      <c r="I147" t="s">
        <v>480</v>
      </c>
      <c r="J147" t="s">
        <v>3</v>
      </c>
      <c r="K147" t="s">
        <v>481</v>
      </c>
      <c r="L147">
        <v>1369</v>
      </c>
      <c r="N147">
        <v>1013</v>
      </c>
      <c r="O147" t="s">
        <v>398</v>
      </c>
      <c r="P147" t="s">
        <v>398</v>
      </c>
      <c r="Q147">
        <v>1</v>
      </c>
      <c r="X147">
        <v>1</v>
      </c>
      <c r="Y147">
        <v>0</v>
      </c>
      <c r="Z147">
        <v>0</v>
      </c>
      <c r="AA147">
        <v>0</v>
      </c>
      <c r="AB147">
        <v>7.97</v>
      </c>
      <c r="AC147">
        <v>0</v>
      </c>
      <c r="AD147">
        <v>1</v>
      </c>
      <c r="AE147">
        <v>1</v>
      </c>
      <c r="AF147" t="s">
        <v>28</v>
      </c>
      <c r="AG147">
        <v>1.1499999999999999</v>
      </c>
      <c r="AH147">
        <v>2</v>
      </c>
      <c r="AI147">
        <v>43077935</v>
      </c>
      <c r="AJ147">
        <v>147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</row>
    <row r="148" spans="1:44">
      <c r="A148">
        <f>ROW(Source!A76)</f>
        <v>76</v>
      </c>
      <c r="B148">
        <v>43077943</v>
      </c>
      <c r="C148">
        <v>43077934</v>
      </c>
      <c r="D148">
        <v>33212334</v>
      </c>
      <c r="E148">
        <v>1</v>
      </c>
      <c r="F148">
        <v>1</v>
      </c>
      <c r="G148">
        <v>1</v>
      </c>
      <c r="H148">
        <v>3</v>
      </c>
      <c r="I148" t="s">
        <v>532</v>
      </c>
      <c r="J148" t="s">
        <v>533</v>
      </c>
      <c r="K148" t="s">
        <v>534</v>
      </c>
      <c r="L148">
        <v>1346</v>
      </c>
      <c r="N148">
        <v>1009</v>
      </c>
      <c r="O148" t="s">
        <v>415</v>
      </c>
      <c r="P148" t="s">
        <v>415</v>
      </c>
      <c r="Q148">
        <v>1</v>
      </c>
      <c r="X148">
        <v>2E-3</v>
      </c>
      <c r="Y148">
        <v>36.4</v>
      </c>
      <c r="Z148">
        <v>0</v>
      </c>
      <c r="AA148">
        <v>0</v>
      </c>
      <c r="AB148">
        <v>0</v>
      </c>
      <c r="AC148">
        <v>0</v>
      </c>
      <c r="AD148">
        <v>1</v>
      </c>
      <c r="AE148">
        <v>0</v>
      </c>
      <c r="AF148" t="s">
        <v>27</v>
      </c>
      <c r="AG148">
        <v>0</v>
      </c>
      <c r="AH148">
        <v>2</v>
      </c>
      <c r="AI148">
        <v>43077936</v>
      </c>
      <c r="AJ148">
        <v>148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</row>
    <row r="149" spans="1:44">
      <c r="A149">
        <f>ROW(Source!A76)</f>
        <v>76</v>
      </c>
      <c r="B149">
        <v>43077944</v>
      </c>
      <c r="C149">
        <v>43077934</v>
      </c>
      <c r="D149">
        <v>33209906</v>
      </c>
      <c r="E149">
        <v>1</v>
      </c>
      <c r="F149">
        <v>1</v>
      </c>
      <c r="G149">
        <v>1</v>
      </c>
      <c r="H149">
        <v>3</v>
      </c>
      <c r="I149" t="s">
        <v>535</v>
      </c>
      <c r="J149" t="s">
        <v>536</v>
      </c>
      <c r="K149" t="s">
        <v>537</v>
      </c>
      <c r="L149">
        <v>1346</v>
      </c>
      <c r="N149">
        <v>1009</v>
      </c>
      <c r="O149" t="s">
        <v>415</v>
      </c>
      <c r="P149" t="s">
        <v>415</v>
      </c>
      <c r="Q149">
        <v>1</v>
      </c>
      <c r="X149">
        <v>2E-3</v>
      </c>
      <c r="Y149">
        <v>158.1</v>
      </c>
      <c r="Z149">
        <v>0</v>
      </c>
      <c r="AA149">
        <v>0</v>
      </c>
      <c r="AB149">
        <v>0</v>
      </c>
      <c r="AC149">
        <v>0</v>
      </c>
      <c r="AD149">
        <v>1</v>
      </c>
      <c r="AE149">
        <v>0</v>
      </c>
      <c r="AF149" t="s">
        <v>27</v>
      </c>
      <c r="AG149">
        <v>0</v>
      </c>
      <c r="AH149">
        <v>2</v>
      </c>
      <c r="AI149">
        <v>43077937</v>
      </c>
      <c r="AJ149">
        <v>149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</row>
    <row r="150" spans="1:44">
      <c r="A150">
        <f>ROW(Source!A76)</f>
        <v>76</v>
      </c>
      <c r="B150">
        <v>43077945</v>
      </c>
      <c r="C150">
        <v>43077934</v>
      </c>
      <c r="D150">
        <v>33212629</v>
      </c>
      <c r="E150">
        <v>1</v>
      </c>
      <c r="F150">
        <v>1</v>
      </c>
      <c r="G150">
        <v>1</v>
      </c>
      <c r="H150">
        <v>3</v>
      </c>
      <c r="I150" t="s">
        <v>538</v>
      </c>
      <c r="J150" t="s">
        <v>539</v>
      </c>
      <c r="K150" t="s">
        <v>540</v>
      </c>
      <c r="L150">
        <v>1346</v>
      </c>
      <c r="N150">
        <v>1009</v>
      </c>
      <c r="O150" t="s">
        <v>415</v>
      </c>
      <c r="P150" t="s">
        <v>415</v>
      </c>
      <c r="Q150">
        <v>1</v>
      </c>
      <c r="X150">
        <v>1E-3</v>
      </c>
      <c r="Y150">
        <v>95.86</v>
      </c>
      <c r="Z150">
        <v>0</v>
      </c>
      <c r="AA150">
        <v>0</v>
      </c>
      <c r="AB150">
        <v>0</v>
      </c>
      <c r="AC150">
        <v>0</v>
      </c>
      <c r="AD150">
        <v>1</v>
      </c>
      <c r="AE150">
        <v>0</v>
      </c>
      <c r="AF150" t="s">
        <v>27</v>
      </c>
      <c r="AG150">
        <v>0</v>
      </c>
      <c r="AH150">
        <v>2</v>
      </c>
      <c r="AI150">
        <v>43077938</v>
      </c>
      <c r="AJ150">
        <v>150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</row>
    <row r="151" spans="1:44">
      <c r="A151">
        <f>ROW(Source!A76)</f>
        <v>76</v>
      </c>
      <c r="B151">
        <v>43077946</v>
      </c>
      <c r="C151">
        <v>43077934</v>
      </c>
      <c r="D151">
        <v>33253519</v>
      </c>
      <c r="E151">
        <v>1</v>
      </c>
      <c r="F151">
        <v>1</v>
      </c>
      <c r="G151">
        <v>1</v>
      </c>
      <c r="H151">
        <v>3</v>
      </c>
      <c r="I151" t="s">
        <v>541</v>
      </c>
      <c r="J151" t="s">
        <v>542</v>
      </c>
      <c r="K151" t="s">
        <v>543</v>
      </c>
      <c r="L151">
        <v>1383</v>
      </c>
      <c r="N151">
        <v>1013</v>
      </c>
      <c r="O151" t="s">
        <v>544</v>
      </c>
      <c r="P151" t="s">
        <v>544</v>
      </c>
      <c r="Q151">
        <v>1</v>
      </c>
      <c r="X151">
        <v>1.2E-2</v>
      </c>
      <c r="Y151">
        <v>0.33</v>
      </c>
      <c r="Z151">
        <v>0</v>
      </c>
      <c r="AA151">
        <v>0</v>
      </c>
      <c r="AB151">
        <v>0</v>
      </c>
      <c r="AC151">
        <v>0</v>
      </c>
      <c r="AD151">
        <v>1</v>
      </c>
      <c r="AE151">
        <v>0</v>
      </c>
      <c r="AF151" t="s">
        <v>27</v>
      </c>
      <c r="AG151">
        <v>0</v>
      </c>
      <c r="AH151">
        <v>2</v>
      </c>
      <c r="AI151">
        <v>43077939</v>
      </c>
      <c r="AJ151">
        <v>151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</row>
    <row r="152" spans="1:44">
      <c r="A152">
        <f>ROW(Source!A76)</f>
        <v>76</v>
      </c>
      <c r="B152">
        <v>43077947</v>
      </c>
      <c r="C152">
        <v>43077934</v>
      </c>
      <c r="D152">
        <v>33260823</v>
      </c>
      <c r="E152">
        <v>1</v>
      </c>
      <c r="F152">
        <v>1</v>
      </c>
      <c r="G152">
        <v>1</v>
      </c>
      <c r="H152">
        <v>3</v>
      </c>
      <c r="I152" t="s">
        <v>447</v>
      </c>
      <c r="J152" t="s">
        <v>448</v>
      </c>
      <c r="K152" t="s">
        <v>449</v>
      </c>
      <c r="L152">
        <v>1346</v>
      </c>
      <c r="N152">
        <v>1009</v>
      </c>
      <c r="O152" t="s">
        <v>415</v>
      </c>
      <c r="P152" t="s">
        <v>415</v>
      </c>
      <c r="Q152">
        <v>1</v>
      </c>
      <c r="X152">
        <v>2E-3</v>
      </c>
      <c r="Y152">
        <v>71.45</v>
      </c>
      <c r="Z152">
        <v>0</v>
      </c>
      <c r="AA152">
        <v>0</v>
      </c>
      <c r="AB152">
        <v>0</v>
      </c>
      <c r="AC152">
        <v>0</v>
      </c>
      <c r="AD152">
        <v>1</v>
      </c>
      <c r="AE152">
        <v>0</v>
      </c>
      <c r="AF152" t="s">
        <v>27</v>
      </c>
      <c r="AG152">
        <v>0</v>
      </c>
      <c r="AH152">
        <v>2</v>
      </c>
      <c r="AI152">
        <v>43077940</v>
      </c>
      <c r="AJ152">
        <v>152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</row>
    <row r="153" spans="1:44">
      <c r="A153">
        <f>ROW(Source!A76)</f>
        <v>76</v>
      </c>
      <c r="B153">
        <v>43077948</v>
      </c>
      <c r="C153">
        <v>43077934</v>
      </c>
      <c r="D153">
        <v>33273845</v>
      </c>
      <c r="E153">
        <v>1</v>
      </c>
      <c r="F153">
        <v>1</v>
      </c>
      <c r="G153">
        <v>1</v>
      </c>
      <c r="H153">
        <v>3</v>
      </c>
      <c r="I153" t="s">
        <v>560</v>
      </c>
      <c r="J153" t="s">
        <v>561</v>
      </c>
      <c r="K153" t="s">
        <v>562</v>
      </c>
      <c r="L153">
        <v>1348</v>
      </c>
      <c r="N153">
        <v>1009</v>
      </c>
      <c r="O153" t="s">
        <v>411</v>
      </c>
      <c r="P153" t="s">
        <v>411</v>
      </c>
      <c r="Q153">
        <v>1000</v>
      </c>
      <c r="X153">
        <v>1E-4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 t="s">
        <v>27</v>
      </c>
      <c r="AG153">
        <v>0</v>
      </c>
      <c r="AH153">
        <v>3</v>
      </c>
      <c r="AI153">
        <v>-1</v>
      </c>
      <c r="AJ153" t="s">
        <v>3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</row>
    <row r="154" spans="1:44">
      <c r="A154">
        <f>ROW(Source!A76)</f>
        <v>76</v>
      </c>
      <c r="B154">
        <v>43077949</v>
      </c>
      <c r="C154">
        <v>43077934</v>
      </c>
      <c r="D154">
        <v>33273846</v>
      </c>
      <c r="E154">
        <v>1</v>
      </c>
      <c r="F154">
        <v>1</v>
      </c>
      <c r="G154">
        <v>1</v>
      </c>
      <c r="H154">
        <v>3</v>
      </c>
      <c r="I154" t="s">
        <v>426</v>
      </c>
      <c r="J154" t="s">
        <v>427</v>
      </c>
      <c r="K154" t="s">
        <v>428</v>
      </c>
      <c r="L154">
        <v>1374</v>
      </c>
      <c r="N154">
        <v>1013</v>
      </c>
      <c r="O154" t="s">
        <v>429</v>
      </c>
      <c r="P154" t="s">
        <v>429</v>
      </c>
      <c r="Q154">
        <v>1</v>
      </c>
      <c r="X154">
        <v>0.16</v>
      </c>
      <c r="Y154">
        <v>1</v>
      </c>
      <c r="Z154">
        <v>0</v>
      </c>
      <c r="AA154">
        <v>0</v>
      </c>
      <c r="AB154">
        <v>0</v>
      </c>
      <c r="AC154">
        <v>0</v>
      </c>
      <c r="AD154">
        <v>1</v>
      </c>
      <c r="AE154">
        <v>0</v>
      </c>
      <c r="AF154" t="s">
        <v>27</v>
      </c>
      <c r="AG154">
        <v>0</v>
      </c>
      <c r="AH154">
        <v>2</v>
      </c>
      <c r="AI154">
        <v>43077941</v>
      </c>
      <c r="AJ154">
        <v>153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</row>
    <row r="155" spans="1:44">
      <c r="A155">
        <f>ROW(Source!A81)</f>
        <v>81</v>
      </c>
      <c r="B155">
        <v>43077957</v>
      </c>
      <c r="C155">
        <v>43077954</v>
      </c>
      <c r="D155">
        <v>23351341</v>
      </c>
      <c r="E155">
        <v>1</v>
      </c>
      <c r="F155">
        <v>1</v>
      </c>
      <c r="G155">
        <v>1</v>
      </c>
      <c r="H155">
        <v>1</v>
      </c>
      <c r="I155" t="s">
        <v>396</v>
      </c>
      <c r="J155" t="s">
        <v>3</v>
      </c>
      <c r="K155" t="s">
        <v>397</v>
      </c>
      <c r="L155">
        <v>1369</v>
      </c>
      <c r="N155">
        <v>1013</v>
      </c>
      <c r="O155" t="s">
        <v>398</v>
      </c>
      <c r="P155" t="s">
        <v>398</v>
      </c>
      <c r="Q155">
        <v>1</v>
      </c>
      <c r="X155">
        <v>0.22</v>
      </c>
      <c r="Y155">
        <v>0</v>
      </c>
      <c r="Z155">
        <v>0</v>
      </c>
      <c r="AA155">
        <v>0</v>
      </c>
      <c r="AB155">
        <v>8.7899999999999991</v>
      </c>
      <c r="AC155">
        <v>0</v>
      </c>
      <c r="AD155">
        <v>1</v>
      </c>
      <c r="AE155">
        <v>1</v>
      </c>
      <c r="AF155" t="s">
        <v>28</v>
      </c>
      <c r="AG155">
        <v>0.253</v>
      </c>
      <c r="AH155">
        <v>2</v>
      </c>
      <c r="AI155">
        <v>43077955</v>
      </c>
      <c r="AJ155">
        <v>154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</row>
    <row r="156" spans="1:44">
      <c r="A156">
        <f>ROW(Source!A81)</f>
        <v>81</v>
      </c>
      <c r="B156">
        <v>43077958</v>
      </c>
      <c r="C156">
        <v>43077954</v>
      </c>
      <c r="D156">
        <v>33273846</v>
      </c>
      <c r="E156">
        <v>1</v>
      </c>
      <c r="F156">
        <v>1</v>
      </c>
      <c r="G156">
        <v>1</v>
      </c>
      <c r="H156">
        <v>3</v>
      </c>
      <c r="I156" t="s">
        <v>426</v>
      </c>
      <c r="J156" t="s">
        <v>427</v>
      </c>
      <c r="K156" t="s">
        <v>428</v>
      </c>
      <c r="L156">
        <v>1374</v>
      </c>
      <c r="N156">
        <v>1013</v>
      </c>
      <c r="O156" t="s">
        <v>429</v>
      </c>
      <c r="P156" t="s">
        <v>429</v>
      </c>
      <c r="Q156">
        <v>1</v>
      </c>
      <c r="X156">
        <v>0.04</v>
      </c>
      <c r="Y156">
        <v>1</v>
      </c>
      <c r="Z156">
        <v>0</v>
      </c>
      <c r="AA156">
        <v>0</v>
      </c>
      <c r="AB156">
        <v>0</v>
      </c>
      <c r="AC156">
        <v>0</v>
      </c>
      <c r="AD156">
        <v>1</v>
      </c>
      <c r="AE156">
        <v>0</v>
      </c>
      <c r="AF156" t="s">
        <v>27</v>
      </c>
      <c r="AG156">
        <v>0</v>
      </c>
      <c r="AH156">
        <v>2</v>
      </c>
      <c r="AI156">
        <v>43077956</v>
      </c>
      <c r="AJ156">
        <v>155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</row>
    <row r="157" spans="1:44">
      <c r="A157">
        <f>ROW(Source!A84)</f>
        <v>84</v>
      </c>
      <c r="B157">
        <v>43077964</v>
      </c>
      <c r="C157">
        <v>43077961</v>
      </c>
      <c r="D157">
        <v>23351341</v>
      </c>
      <c r="E157">
        <v>1</v>
      </c>
      <c r="F157">
        <v>1</v>
      </c>
      <c r="G157">
        <v>1</v>
      </c>
      <c r="H157">
        <v>1</v>
      </c>
      <c r="I157" t="s">
        <v>396</v>
      </c>
      <c r="J157" t="s">
        <v>3</v>
      </c>
      <c r="K157" t="s">
        <v>397</v>
      </c>
      <c r="L157">
        <v>1369</v>
      </c>
      <c r="N157">
        <v>1013</v>
      </c>
      <c r="O157" t="s">
        <v>398</v>
      </c>
      <c r="P157" t="s">
        <v>398</v>
      </c>
      <c r="Q157">
        <v>1</v>
      </c>
      <c r="X157">
        <v>0.22</v>
      </c>
      <c r="Y157">
        <v>0</v>
      </c>
      <c r="Z157">
        <v>0</v>
      </c>
      <c r="AA157">
        <v>0</v>
      </c>
      <c r="AB157">
        <v>8.7899999999999991</v>
      </c>
      <c r="AC157">
        <v>0</v>
      </c>
      <c r="AD157">
        <v>1</v>
      </c>
      <c r="AE157">
        <v>1</v>
      </c>
      <c r="AF157" t="s">
        <v>28</v>
      </c>
      <c r="AG157">
        <v>0.253</v>
      </c>
      <c r="AH157">
        <v>2</v>
      </c>
      <c r="AI157">
        <v>43077962</v>
      </c>
      <c r="AJ157">
        <v>156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</row>
    <row r="158" spans="1:44">
      <c r="A158">
        <f>ROW(Source!A84)</f>
        <v>84</v>
      </c>
      <c r="B158">
        <v>43077965</v>
      </c>
      <c r="C158">
        <v>43077961</v>
      </c>
      <c r="D158">
        <v>33273846</v>
      </c>
      <c r="E158">
        <v>1</v>
      </c>
      <c r="F158">
        <v>1</v>
      </c>
      <c r="G158">
        <v>1</v>
      </c>
      <c r="H158">
        <v>3</v>
      </c>
      <c r="I158" t="s">
        <v>426</v>
      </c>
      <c r="J158" t="s">
        <v>427</v>
      </c>
      <c r="K158" t="s">
        <v>428</v>
      </c>
      <c r="L158">
        <v>1374</v>
      </c>
      <c r="N158">
        <v>1013</v>
      </c>
      <c r="O158" t="s">
        <v>429</v>
      </c>
      <c r="P158" t="s">
        <v>429</v>
      </c>
      <c r="Q158">
        <v>1</v>
      </c>
      <c r="X158">
        <v>0.04</v>
      </c>
      <c r="Y158">
        <v>1</v>
      </c>
      <c r="Z158">
        <v>0</v>
      </c>
      <c r="AA158">
        <v>0</v>
      </c>
      <c r="AB158">
        <v>0</v>
      </c>
      <c r="AC158">
        <v>0</v>
      </c>
      <c r="AD158">
        <v>1</v>
      </c>
      <c r="AE158">
        <v>0</v>
      </c>
      <c r="AF158" t="s">
        <v>27</v>
      </c>
      <c r="AG158">
        <v>0</v>
      </c>
      <c r="AH158">
        <v>2</v>
      </c>
      <c r="AI158">
        <v>43077963</v>
      </c>
      <c r="AJ158">
        <v>157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</row>
    <row r="159" spans="1:44">
      <c r="A159">
        <f>ROW(Source!A86)</f>
        <v>86</v>
      </c>
      <c r="B159">
        <v>43077970</v>
      </c>
      <c r="C159">
        <v>43077967</v>
      </c>
      <c r="D159">
        <v>23356950</v>
      </c>
      <c r="E159">
        <v>1</v>
      </c>
      <c r="F159">
        <v>1</v>
      </c>
      <c r="G159">
        <v>1</v>
      </c>
      <c r="H159">
        <v>1</v>
      </c>
      <c r="I159" t="s">
        <v>480</v>
      </c>
      <c r="J159" t="s">
        <v>3</v>
      </c>
      <c r="K159" t="s">
        <v>481</v>
      </c>
      <c r="L159">
        <v>1369</v>
      </c>
      <c r="N159">
        <v>1013</v>
      </c>
      <c r="O159" t="s">
        <v>398</v>
      </c>
      <c r="P159" t="s">
        <v>398</v>
      </c>
      <c r="Q159">
        <v>1</v>
      </c>
      <c r="X159">
        <v>0.13</v>
      </c>
      <c r="Y159">
        <v>0</v>
      </c>
      <c r="Z159">
        <v>0</v>
      </c>
      <c r="AA159">
        <v>0</v>
      </c>
      <c r="AB159">
        <v>7.97</v>
      </c>
      <c r="AC159">
        <v>0</v>
      </c>
      <c r="AD159">
        <v>1</v>
      </c>
      <c r="AE159">
        <v>1</v>
      </c>
      <c r="AF159" t="s">
        <v>28</v>
      </c>
      <c r="AG159">
        <v>0.14949999999999999</v>
      </c>
      <c r="AH159">
        <v>2</v>
      </c>
      <c r="AI159">
        <v>43077968</v>
      </c>
      <c r="AJ159">
        <v>158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</row>
    <row r="160" spans="1:44">
      <c r="A160">
        <f>ROW(Source!A86)</f>
        <v>86</v>
      </c>
      <c r="B160">
        <v>43077971</v>
      </c>
      <c r="C160">
        <v>43077967</v>
      </c>
      <c r="D160">
        <v>33273846</v>
      </c>
      <c r="E160">
        <v>1</v>
      </c>
      <c r="F160">
        <v>1</v>
      </c>
      <c r="G160">
        <v>1</v>
      </c>
      <c r="H160">
        <v>3</v>
      </c>
      <c r="I160" t="s">
        <v>426</v>
      </c>
      <c r="J160" t="s">
        <v>427</v>
      </c>
      <c r="K160" t="s">
        <v>428</v>
      </c>
      <c r="L160">
        <v>1374</v>
      </c>
      <c r="N160">
        <v>1013</v>
      </c>
      <c r="O160" t="s">
        <v>429</v>
      </c>
      <c r="P160" t="s">
        <v>429</v>
      </c>
      <c r="Q160">
        <v>1</v>
      </c>
      <c r="X160">
        <v>0.02</v>
      </c>
      <c r="Y160">
        <v>1</v>
      </c>
      <c r="Z160">
        <v>0</v>
      </c>
      <c r="AA160">
        <v>0</v>
      </c>
      <c r="AB160">
        <v>0</v>
      </c>
      <c r="AC160">
        <v>0</v>
      </c>
      <c r="AD160">
        <v>1</v>
      </c>
      <c r="AE160">
        <v>0</v>
      </c>
      <c r="AF160" t="s">
        <v>27</v>
      </c>
      <c r="AG160">
        <v>0</v>
      </c>
      <c r="AH160">
        <v>2</v>
      </c>
      <c r="AI160">
        <v>43077969</v>
      </c>
      <c r="AJ160">
        <v>159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</row>
    <row r="161" spans="1:44">
      <c r="A161">
        <f>ROW(Source!A88)</f>
        <v>88</v>
      </c>
      <c r="B161">
        <v>43077979</v>
      </c>
      <c r="C161">
        <v>43077973</v>
      </c>
      <c r="D161">
        <v>23351444</v>
      </c>
      <c r="E161">
        <v>1</v>
      </c>
      <c r="F161">
        <v>1</v>
      </c>
      <c r="G161">
        <v>1</v>
      </c>
      <c r="H161">
        <v>1</v>
      </c>
      <c r="I161" t="s">
        <v>545</v>
      </c>
      <c r="J161" t="s">
        <v>3</v>
      </c>
      <c r="K161" t="s">
        <v>546</v>
      </c>
      <c r="L161">
        <v>1369</v>
      </c>
      <c r="N161">
        <v>1013</v>
      </c>
      <c r="O161" t="s">
        <v>398</v>
      </c>
      <c r="P161" t="s">
        <v>398</v>
      </c>
      <c r="Q161">
        <v>1</v>
      </c>
      <c r="X161">
        <v>0.5</v>
      </c>
      <c r="Y161">
        <v>0</v>
      </c>
      <c r="Z161">
        <v>0</v>
      </c>
      <c r="AA161">
        <v>0</v>
      </c>
      <c r="AB161">
        <v>9.1300000000000008</v>
      </c>
      <c r="AC161">
        <v>0</v>
      </c>
      <c r="AD161">
        <v>1</v>
      </c>
      <c r="AE161">
        <v>1</v>
      </c>
      <c r="AF161" t="s">
        <v>28</v>
      </c>
      <c r="AG161">
        <v>0.57499999999999996</v>
      </c>
      <c r="AH161">
        <v>2</v>
      </c>
      <c r="AI161">
        <v>43077974</v>
      </c>
      <c r="AJ161">
        <v>160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</row>
    <row r="162" spans="1:44">
      <c r="A162">
        <f>ROW(Source!A88)</f>
        <v>88</v>
      </c>
      <c r="B162">
        <v>43077980</v>
      </c>
      <c r="C162">
        <v>43077973</v>
      </c>
      <c r="D162">
        <v>33215466</v>
      </c>
      <c r="E162">
        <v>1</v>
      </c>
      <c r="F162">
        <v>1</v>
      </c>
      <c r="G162">
        <v>1</v>
      </c>
      <c r="H162">
        <v>3</v>
      </c>
      <c r="I162" t="s">
        <v>547</v>
      </c>
      <c r="J162" t="s">
        <v>548</v>
      </c>
      <c r="K162" t="s">
        <v>549</v>
      </c>
      <c r="L162">
        <v>1348</v>
      </c>
      <c r="N162">
        <v>1009</v>
      </c>
      <c r="O162" t="s">
        <v>411</v>
      </c>
      <c r="P162" t="s">
        <v>411</v>
      </c>
      <c r="Q162">
        <v>1000</v>
      </c>
      <c r="X162">
        <v>1.0000000000000001E-5</v>
      </c>
      <c r="Y162">
        <v>14690</v>
      </c>
      <c r="Z162">
        <v>0</v>
      </c>
      <c r="AA162">
        <v>0</v>
      </c>
      <c r="AB162">
        <v>0</v>
      </c>
      <c r="AC162">
        <v>0</v>
      </c>
      <c r="AD162">
        <v>1</v>
      </c>
      <c r="AE162">
        <v>0</v>
      </c>
      <c r="AF162" t="s">
        <v>27</v>
      </c>
      <c r="AG162">
        <v>0</v>
      </c>
      <c r="AH162">
        <v>2</v>
      </c>
      <c r="AI162">
        <v>43077975</v>
      </c>
      <c r="AJ162">
        <v>161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</row>
    <row r="163" spans="1:44">
      <c r="A163">
        <f>ROW(Source!A88)</f>
        <v>88</v>
      </c>
      <c r="B163">
        <v>43077981</v>
      </c>
      <c r="C163">
        <v>43077973</v>
      </c>
      <c r="D163">
        <v>33216404</v>
      </c>
      <c r="E163">
        <v>1</v>
      </c>
      <c r="F163">
        <v>1</v>
      </c>
      <c r="G163">
        <v>1</v>
      </c>
      <c r="H163">
        <v>3</v>
      </c>
      <c r="I163" t="s">
        <v>526</v>
      </c>
      <c r="J163" t="s">
        <v>527</v>
      </c>
      <c r="K163" t="s">
        <v>528</v>
      </c>
      <c r="L163">
        <v>1348</v>
      </c>
      <c r="N163">
        <v>1009</v>
      </c>
      <c r="O163" t="s">
        <v>411</v>
      </c>
      <c r="P163" t="s">
        <v>411</v>
      </c>
      <c r="Q163">
        <v>1000</v>
      </c>
      <c r="X163">
        <v>1.0000000000000001E-5</v>
      </c>
      <c r="Y163">
        <v>12430</v>
      </c>
      <c r="Z163">
        <v>0</v>
      </c>
      <c r="AA163">
        <v>0</v>
      </c>
      <c r="AB163">
        <v>0</v>
      </c>
      <c r="AC163">
        <v>0</v>
      </c>
      <c r="AD163">
        <v>1</v>
      </c>
      <c r="AE163">
        <v>0</v>
      </c>
      <c r="AF163" t="s">
        <v>27</v>
      </c>
      <c r="AG163">
        <v>0</v>
      </c>
      <c r="AH163">
        <v>2</v>
      </c>
      <c r="AI163">
        <v>43077976</v>
      </c>
      <c r="AJ163">
        <v>162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</row>
    <row r="164" spans="1:44">
      <c r="A164">
        <f>ROW(Source!A88)</f>
        <v>88</v>
      </c>
      <c r="B164">
        <v>43077982</v>
      </c>
      <c r="C164">
        <v>43077973</v>
      </c>
      <c r="D164">
        <v>33252754</v>
      </c>
      <c r="E164">
        <v>1</v>
      </c>
      <c r="F164">
        <v>1</v>
      </c>
      <c r="G164">
        <v>1</v>
      </c>
      <c r="H164">
        <v>3</v>
      </c>
      <c r="I164" t="s">
        <v>499</v>
      </c>
      <c r="J164" t="s">
        <v>500</v>
      </c>
      <c r="K164" t="s">
        <v>501</v>
      </c>
      <c r="L164">
        <v>1348</v>
      </c>
      <c r="N164">
        <v>1009</v>
      </c>
      <c r="O164" t="s">
        <v>411</v>
      </c>
      <c r="P164" t="s">
        <v>411</v>
      </c>
      <c r="Q164">
        <v>1000</v>
      </c>
      <c r="X164">
        <v>5.0000000000000002E-5</v>
      </c>
      <c r="Y164">
        <v>729.98</v>
      </c>
      <c r="Z164">
        <v>0</v>
      </c>
      <c r="AA164">
        <v>0</v>
      </c>
      <c r="AB164">
        <v>0</v>
      </c>
      <c r="AC164">
        <v>0</v>
      </c>
      <c r="AD164">
        <v>1</v>
      </c>
      <c r="AE164">
        <v>0</v>
      </c>
      <c r="AF164" t="s">
        <v>27</v>
      </c>
      <c r="AG164">
        <v>0</v>
      </c>
      <c r="AH164">
        <v>2</v>
      </c>
      <c r="AI164">
        <v>43077977</v>
      </c>
      <c r="AJ164">
        <v>163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</row>
    <row r="165" spans="1:44">
      <c r="A165">
        <f>ROW(Source!A88)</f>
        <v>88</v>
      </c>
      <c r="B165">
        <v>43077983</v>
      </c>
      <c r="C165">
        <v>43077973</v>
      </c>
      <c r="D165">
        <v>33273846</v>
      </c>
      <c r="E165">
        <v>1</v>
      </c>
      <c r="F165">
        <v>1</v>
      </c>
      <c r="G165">
        <v>1</v>
      </c>
      <c r="H165">
        <v>3</v>
      </c>
      <c r="I165" t="s">
        <v>426</v>
      </c>
      <c r="J165" t="s">
        <v>427</v>
      </c>
      <c r="K165" t="s">
        <v>428</v>
      </c>
      <c r="L165">
        <v>1374</v>
      </c>
      <c r="N165">
        <v>1013</v>
      </c>
      <c r="O165" t="s">
        <v>429</v>
      </c>
      <c r="P165" t="s">
        <v>429</v>
      </c>
      <c r="Q165">
        <v>1</v>
      </c>
      <c r="X165">
        <v>0.09</v>
      </c>
      <c r="Y165">
        <v>1</v>
      </c>
      <c r="Z165">
        <v>0</v>
      </c>
      <c r="AA165">
        <v>0</v>
      </c>
      <c r="AB165">
        <v>0</v>
      </c>
      <c r="AC165">
        <v>0</v>
      </c>
      <c r="AD165">
        <v>1</v>
      </c>
      <c r="AE165">
        <v>0</v>
      </c>
      <c r="AF165" t="s">
        <v>27</v>
      </c>
      <c r="AG165">
        <v>0</v>
      </c>
      <c r="AH165">
        <v>2</v>
      </c>
      <c r="AI165">
        <v>43077978</v>
      </c>
      <c r="AJ165">
        <v>164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</row>
    <row r="166" spans="1:44">
      <c r="A166">
        <f>ROW(Source!A91)</f>
        <v>91</v>
      </c>
      <c r="B166">
        <v>43077992</v>
      </c>
      <c r="C166">
        <v>43077986</v>
      </c>
      <c r="D166">
        <v>23351444</v>
      </c>
      <c r="E166">
        <v>1</v>
      </c>
      <c r="F166">
        <v>1</v>
      </c>
      <c r="G166">
        <v>1</v>
      </c>
      <c r="H166">
        <v>1</v>
      </c>
      <c r="I166" t="s">
        <v>545</v>
      </c>
      <c r="J166" t="s">
        <v>3</v>
      </c>
      <c r="K166" t="s">
        <v>546</v>
      </c>
      <c r="L166">
        <v>1369</v>
      </c>
      <c r="N166">
        <v>1013</v>
      </c>
      <c r="O166" t="s">
        <v>398</v>
      </c>
      <c r="P166" t="s">
        <v>398</v>
      </c>
      <c r="Q166">
        <v>1</v>
      </c>
      <c r="X166">
        <v>0.5</v>
      </c>
      <c r="Y166">
        <v>0</v>
      </c>
      <c r="Z166">
        <v>0</v>
      </c>
      <c r="AA166">
        <v>0</v>
      </c>
      <c r="AB166">
        <v>9.1300000000000008</v>
      </c>
      <c r="AC166">
        <v>0</v>
      </c>
      <c r="AD166">
        <v>1</v>
      </c>
      <c r="AE166">
        <v>1</v>
      </c>
      <c r="AF166" t="s">
        <v>28</v>
      </c>
      <c r="AG166">
        <v>0.57499999999999996</v>
      </c>
      <c r="AH166">
        <v>2</v>
      </c>
      <c r="AI166">
        <v>43077987</v>
      </c>
      <c r="AJ166">
        <v>165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</row>
    <row r="167" spans="1:44">
      <c r="A167">
        <f>ROW(Source!A91)</f>
        <v>91</v>
      </c>
      <c r="B167">
        <v>43077993</v>
      </c>
      <c r="C167">
        <v>43077986</v>
      </c>
      <c r="D167">
        <v>33215466</v>
      </c>
      <c r="E167">
        <v>1</v>
      </c>
      <c r="F167">
        <v>1</v>
      </c>
      <c r="G167">
        <v>1</v>
      </c>
      <c r="H167">
        <v>3</v>
      </c>
      <c r="I167" t="s">
        <v>547</v>
      </c>
      <c r="J167" t="s">
        <v>548</v>
      </c>
      <c r="K167" t="s">
        <v>549</v>
      </c>
      <c r="L167">
        <v>1348</v>
      </c>
      <c r="N167">
        <v>1009</v>
      </c>
      <c r="O167" t="s">
        <v>411</v>
      </c>
      <c r="P167" t="s">
        <v>411</v>
      </c>
      <c r="Q167">
        <v>1000</v>
      </c>
      <c r="X167">
        <v>1.0000000000000001E-5</v>
      </c>
      <c r="Y167">
        <v>14690</v>
      </c>
      <c r="Z167">
        <v>0</v>
      </c>
      <c r="AA167">
        <v>0</v>
      </c>
      <c r="AB167">
        <v>0</v>
      </c>
      <c r="AC167">
        <v>0</v>
      </c>
      <c r="AD167">
        <v>1</v>
      </c>
      <c r="AE167">
        <v>0</v>
      </c>
      <c r="AF167" t="s">
        <v>27</v>
      </c>
      <c r="AG167">
        <v>0</v>
      </c>
      <c r="AH167">
        <v>2</v>
      </c>
      <c r="AI167">
        <v>43077988</v>
      </c>
      <c r="AJ167">
        <v>166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</row>
    <row r="168" spans="1:44">
      <c r="A168">
        <f>ROW(Source!A91)</f>
        <v>91</v>
      </c>
      <c r="B168">
        <v>43077994</v>
      </c>
      <c r="C168">
        <v>43077986</v>
      </c>
      <c r="D168">
        <v>33216404</v>
      </c>
      <c r="E168">
        <v>1</v>
      </c>
      <c r="F168">
        <v>1</v>
      </c>
      <c r="G168">
        <v>1</v>
      </c>
      <c r="H168">
        <v>3</v>
      </c>
      <c r="I168" t="s">
        <v>526</v>
      </c>
      <c r="J168" t="s">
        <v>527</v>
      </c>
      <c r="K168" t="s">
        <v>528</v>
      </c>
      <c r="L168">
        <v>1348</v>
      </c>
      <c r="N168">
        <v>1009</v>
      </c>
      <c r="O168" t="s">
        <v>411</v>
      </c>
      <c r="P168" t="s">
        <v>411</v>
      </c>
      <c r="Q168">
        <v>1000</v>
      </c>
      <c r="X168">
        <v>1.0000000000000001E-5</v>
      </c>
      <c r="Y168">
        <v>12430</v>
      </c>
      <c r="Z168">
        <v>0</v>
      </c>
      <c r="AA168">
        <v>0</v>
      </c>
      <c r="AB168">
        <v>0</v>
      </c>
      <c r="AC168">
        <v>0</v>
      </c>
      <c r="AD168">
        <v>1</v>
      </c>
      <c r="AE168">
        <v>0</v>
      </c>
      <c r="AF168" t="s">
        <v>27</v>
      </c>
      <c r="AG168">
        <v>0</v>
      </c>
      <c r="AH168">
        <v>2</v>
      </c>
      <c r="AI168">
        <v>43077989</v>
      </c>
      <c r="AJ168">
        <v>167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</row>
    <row r="169" spans="1:44">
      <c r="A169">
        <f>ROW(Source!A91)</f>
        <v>91</v>
      </c>
      <c r="B169">
        <v>43077995</v>
      </c>
      <c r="C169">
        <v>43077986</v>
      </c>
      <c r="D169">
        <v>33252754</v>
      </c>
      <c r="E169">
        <v>1</v>
      </c>
      <c r="F169">
        <v>1</v>
      </c>
      <c r="G169">
        <v>1</v>
      </c>
      <c r="H169">
        <v>3</v>
      </c>
      <c r="I169" t="s">
        <v>499</v>
      </c>
      <c r="J169" t="s">
        <v>500</v>
      </c>
      <c r="K169" t="s">
        <v>501</v>
      </c>
      <c r="L169">
        <v>1348</v>
      </c>
      <c r="N169">
        <v>1009</v>
      </c>
      <c r="O169" t="s">
        <v>411</v>
      </c>
      <c r="P169" t="s">
        <v>411</v>
      </c>
      <c r="Q169">
        <v>1000</v>
      </c>
      <c r="X169">
        <v>5.0000000000000002E-5</v>
      </c>
      <c r="Y169">
        <v>729.98</v>
      </c>
      <c r="Z169">
        <v>0</v>
      </c>
      <c r="AA169">
        <v>0</v>
      </c>
      <c r="AB169">
        <v>0</v>
      </c>
      <c r="AC169">
        <v>0</v>
      </c>
      <c r="AD169">
        <v>1</v>
      </c>
      <c r="AE169">
        <v>0</v>
      </c>
      <c r="AF169" t="s">
        <v>27</v>
      </c>
      <c r="AG169">
        <v>0</v>
      </c>
      <c r="AH169">
        <v>2</v>
      </c>
      <c r="AI169">
        <v>43077990</v>
      </c>
      <c r="AJ169">
        <v>168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</row>
    <row r="170" spans="1:44">
      <c r="A170">
        <f>ROW(Source!A91)</f>
        <v>91</v>
      </c>
      <c r="B170">
        <v>43077996</v>
      </c>
      <c r="C170">
        <v>43077986</v>
      </c>
      <c r="D170">
        <v>33273846</v>
      </c>
      <c r="E170">
        <v>1</v>
      </c>
      <c r="F170">
        <v>1</v>
      </c>
      <c r="G170">
        <v>1</v>
      </c>
      <c r="H170">
        <v>3</v>
      </c>
      <c r="I170" t="s">
        <v>426</v>
      </c>
      <c r="J170" t="s">
        <v>427</v>
      </c>
      <c r="K170" t="s">
        <v>428</v>
      </c>
      <c r="L170">
        <v>1374</v>
      </c>
      <c r="N170">
        <v>1013</v>
      </c>
      <c r="O170" t="s">
        <v>429</v>
      </c>
      <c r="P170" t="s">
        <v>429</v>
      </c>
      <c r="Q170">
        <v>1</v>
      </c>
      <c r="X170">
        <v>0.09</v>
      </c>
      <c r="Y170">
        <v>1</v>
      </c>
      <c r="Z170">
        <v>0</v>
      </c>
      <c r="AA170">
        <v>0</v>
      </c>
      <c r="AB170">
        <v>0</v>
      </c>
      <c r="AC170">
        <v>0</v>
      </c>
      <c r="AD170">
        <v>1</v>
      </c>
      <c r="AE170">
        <v>0</v>
      </c>
      <c r="AF170" t="s">
        <v>27</v>
      </c>
      <c r="AG170">
        <v>0</v>
      </c>
      <c r="AH170">
        <v>2</v>
      </c>
      <c r="AI170">
        <v>43077991</v>
      </c>
      <c r="AJ170">
        <v>169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</row>
    <row r="171" spans="1:44">
      <c r="A171">
        <f>ROW(Source!A128)</f>
        <v>128</v>
      </c>
      <c r="B171">
        <v>43078004</v>
      </c>
      <c r="C171">
        <v>43077998</v>
      </c>
      <c r="D171">
        <v>23411807</v>
      </c>
      <c r="E171">
        <v>1</v>
      </c>
      <c r="F171">
        <v>1</v>
      </c>
      <c r="G171">
        <v>1</v>
      </c>
      <c r="H171">
        <v>1</v>
      </c>
      <c r="I171" t="s">
        <v>550</v>
      </c>
      <c r="J171" t="s">
        <v>3</v>
      </c>
      <c r="K171" t="s">
        <v>551</v>
      </c>
      <c r="L171">
        <v>1369</v>
      </c>
      <c r="N171">
        <v>1013</v>
      </c>
      <c r="O171" t="s">
        <v>398</v>
      </c>
      <c r="P171" t="s">
        <v>398</v>
      </c>
      <c r="Q171">
        <v>1</v>
      </c>
      <c r="X171">
        <v>2.68</v>
      </c>
      <c r="Y171">
        <v>0</v>
      </c>
      <c r="Z171">
        <v>0</v>
      </c>
      <c r="AA171">
        <v>0</v>
      </c>
      <c r="AB171">
        <v>14.48</v>
      </c>
      <c r="AC171">
        <v>0</v>
      </c>
      <c r="AD171">
        <v>1</v>
      </c>
      <c r="AE171">
        <v>1</v>
      </c>
      <c r="AF171" t="s">
        <v>315</v>
      </c>
      <c r="AG171">
        <v>2.1440000000000001</v>
      </c>
      <c r="AH171">
        <v>2</v>
      </c>
      <c r="AI171">
        <v>43077999</v>
      </c>
      <c r="AJ171">
        <v>170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</row>
    <row r="172" spans="1:44">
      <c r="A172">
        <f>ROW(Source!A128)</f>
        <v>128</v>
      </c>
      <c r="B172">
        <v>43078005</v>
      </c>
      <c r="C172">
        <v>43077998</v>
      </c>
      <c r="D172">
        <v>23420374</v>
      </c>
      <c r="E172">
        <v>1</v>
      </c>
      <c r="F172">
        <v>1</v>
      </c>
      <c r="G172">
        <v>1</v>
      </c>
      <c r="H172">
        <v>1</v>
      </c>
      <c r="I172" t="s">
        <v>552</v>
      </c>
      <c r="J172" t="s">
        <v>3</v>
      </c>
      <c r="K172" t="s">
        <v>553</v>
      </c>
      <c r="L172">
        <v>1369</v>
      </c>
      <c r="N172">
        <v>1013</v>
      </c>
      <c r="O172" t="s">
        <v>398</v>
      </c>
      <c r="P172" t="s">
        <v>398</v>
      </c>
      <c r="Q172">
        <v>1</v>
      </c>
      <c r="X172">
        <v>6.03</v>
      </c>
      <c r="Y172">
        <v>0</v>
      </c>
      <c r="Z172">
        <v>0</v>
      </c>
      <c r="AA172">
        <v>0</v>
      </c>
      <c r="AB172">
        <v>13.17</v>
      </c>
      <c r="AC172">
        <v>0</v>
      </c>
      <c r="AD172">
        <v>1</v>
      </c>
      <c r="AE172">
        <v>1</v>
      </c>
      <c r="AF172" t="s">
        <v>315</v>
      </c>
      <c r="AG172">
        <v>4.8240000000000007</v>
      </c>
      <c r="AH172">
        <v>2</v>
      </c>
      <c r="AI172">
        <v>43078000</v>
      </c>
      <c r="AJ172">
        <v>171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</row>
    <row r="173" spans="1:44">
      <c r="A173">
        <f>ROW(Source!A128)</f>
        <v>128</v>
      </c>
      <c r="B173">
        <v>43078006</v>
      </c>
      <c r="C173">
        <v>43077998</v>
      </c>
      <c r="D173">
        <v>23568435</v>
      </c>
      <c r="E173">
        <v>1</v>
      </c>
      <c r="F173">
        <v>1</v>
      </c>
      <c r="G173">
        <v>1</v>
      </c>
      <c r="H173">
        <v>1</v>
      </c>
      <c r="I173" t="s">
        <v>554</v>
      </c>
      <c r="J173" t="s">
        <v>3</v>
      </c>
      <c r="K173" t="s">
        <v>555</v>
      </c>
      <c r="L173">
        <v>1369</v>
      </c>
      <c r="N173">
        <v>1013</v>
      </c>
      <c r="O173" t="s">
        <v>398</v>
      </c>
      <c r="P173" t="s">
        <v>398</v>
      </c>
      <c r="Q173">
        <v>1</v>
      </c>
      <c r="X173">
        <v>2.68</v>
      </c>
      <c r="Y173">
        <v>0</v>
      </c>
      <c r="Z173">
        <v>0</v>
      </c>
      <c r="AA173">
        <v>0</v>
      </c>
      <c r="AB173">
        <v>11.86</v>
      </c>
      <c r="AC173">
        <v>0</v>
      </c>
      <c r="AD173">
        <v>1</v>
      </c>
      <c r="AE173">
        <v>1</v>
      </c>
      <c r="AF173" t="s">
        <v>315</v>
      </c>
      <c r="AG173">
        <v>2.1440000000000001</v>
      </c>
      <c r="AH173">
        <v>2</v>
      </c>
      <c r="AI173">
        <v>43078001</v>
      </c>
      <c r="AJ173">
        <v>172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</row>
    <row r="174" spans="1:44">
      <c r="A174">
        <f>ROW(Source!A128)</f>
        <v>128</v>
      </c>
      <c r="B174">
        <v>43078007</v>
      </c>
      <c r="C174">
        <v>43077998</v>
      </c>
      <c r="D174">
        <v>23568438</v>
      </c>
      <c r="E174">
        <v>1</v>
      </c>
      <c r="F174">
        <v>1</v>
      </c>
      <c r="G174">
        <v>1</v>
      </c>
      <c r="H174">
        <v>1</v>
      </c>
      <c r="I174" t="s">
        <v>556</v>
      </c>
      <c r="J174" t="s">
        <v>3</v>
      </c>
      <c r="K174" t="s">
        <v>557</v>
      </c>
      <c r="L174">
        <v>1369</v>
      </c>
      <c r="N174">
        <v>1013</v>
      </c>
      <c r="O174" t="s">
        <v>398</v>
      </c>
      <c r="P174" t="s">
        <v>398</v>
      </c>
      <c r="Q174">
        <v>1</v>
      </c>
      <c r="X174">
        <v>1.34</v>
      </c>
      <c r="Y174">
        <v>0</v>
      </c>
      <c r="Z174">
        <v>0</v>
      </c>
      <c r="AA174">
        <v>0</v>
      </c>
      <c r="AB174">
        <v>15.83</v>
      </c>
      <c r="AC174">
        <v>0</v>
      </c>
      <c r="AD174">
        <v>1</v>
      </c>
      <c r="AE174">
        <v>1</v>
      </c>
      <c r="AF174" t="s">
        <v>315</v>
      </c>
      <c r="AG174">
        <v>1.0720000000000001</v>
      </c>
      <c r="AH174">
        <v>2</v>
      </c>
      <c r="AI174">
        <v>43078002</v>
      </c>
      <c r="AJ174">
        <v>173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</row>
    <row r="175" spans="1:44">
      <c r="A175">
        <f>ROW(Source!A128)</f>
        <v>128</v>
      </c>
      <c r="B175">
        <v>43078008</v>
      </c>
      <c r="C175">
        <v>43077998</v>
      </c>
      <c r="D175">
        <v>23411808</v>
      </c>
      <c r="E175">
        <v>1</v>
      </c>
      <c r="F175">
        <v>1</v>
      </c>
      <c r="G175">
        <v>1</v>
      </c>
      <c r="H175">
        <v>1</v>
      </c>
      <c r="I175" t="s">
        <v>558</v>
      </c>
      <c r="J175" t="s">
        <v>3</v>
      </c>
      <c r="K175" t="s">
        <v>559</v>
      </c>
      <c r="L175">
        <v>1369</v>
      </c>
      <c r="N175">
        <v>1013</v>
      </c>
      <c r="O175" t="s">
        <v>398</v>
      </c>
      <c r="P175" t="s">
        <v>398</v>
      </c>
      <c r="Q175">
        <v>1</v>
      </c>
      <c r="X175">
        <v>0.67</v>
      </c>
      <c r="Y175">
        <v>0</v>
      </c>
      <c r="Z175">
        <v>0</v>
      </c>
      <c r="AA175">
        <v>0</v>
      </c>
      <c r="AB175">
        <v>9.5399999999999991</v>
      </c>
      <c r="AC175">
        <v>0</v>
      </c>
      <c r="AD175">
        <v>1</v>
      </c>
      <c r="AE175">
        <v>1</v>
      </c>
      <c r="AF175" t="s">
        <v>315</v>
      </c>
      <c r="AG175">
        <v>0.53600000000000003</v>
      </c>
      <c r="AH175">
        <v>2</v>
      </c>
      <c r="AI175">
        <v>43078003</v>
      </c>
      <c r="AJ175">
        <v>174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</row>
    <row r="176" spans="1:44">
      <c r="A176">
        <f>ROW(Source!A129)</f>
        <v>129</v>
      </c>
      <c r="B176">
        <v>43078015</v>
      </c>
      <c r="C176">
        <v>43078009</v>
      </c>
      <c r="D176">
        <v>23411807</v>
      </c>
      <c r="E176">
        <v>1</v>
      </c>
      <c r="F176">
        <v>1</v>
      </c>
      <c r="G176">
        <v>1</v>
      </c>
      <c r="H176">
        <v>1</v>
      </c>
      <c r="I176" t="s">
        <v>550</v>
      </c>
      <c r="J176" t="s">
        <v>3</v>
      </c>
      <c r="K176" t="s">
        <v>551</v>
      </c>
      <c r="L176">
        <v>1369</v>
      </c>
      <c r="N176">
        <v>1013</v>
      </c>
      <c r="O176" t="s">
        <v>398</v>
      </c>
      <c r="P176" t="s">
        <v>398</v>
      </c>
      <c r="Q176">
        <v>1</v>
      </c>
      <c r="X176">
        <v>2.68</v>
      </c>
      <c r="Y176">
        <v>0</v>
      </c>
      <c r="Z176">
        <v>0</v>
      </c>
      <c r="AA176">
        <v>0</v>
      </c>
      <c r="AB176">
        <v>14.48</v>
      </c>
      <c r="AC176">
        <v>0</v>
      </c>
      <c r="AD176">
        <v>1</v>
      </c>
      <c r="AE176">
        <v>1</v>
      </c>
      <c r="AF176" t="s">
        <v>315</v>
      </c>
      <c r="AG176">
        <v>2.1440000000000001</v>
      </c>
      <c r="AH176">
        <v>2</v>
      </c>
      <c r="AI176">
        <v>43078010</v>
      </c>
      <c r="AJ176">
        <v>175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</row>
    <row r="177" spans="1:44">
      <c r="A177">
        <f>ROW(Source!A129)</f>
        <v>129</v>
      </c>
      <c r="B177">
        <v>43078016</v>
      </c>
      <c r="C177">
        <v>43078009</v>
      </c>
      <c r="D177">
        <v>23420374</v>
      </c>
      <c r="E177">
        <v>1</v>
      </c>
      <c r="F177">
        <v>1</v>
      </c>
      <c r="G177">
        <v>1</v>
      </c>
      <c r="H177">
        <v>1</v>
      </c>
      <c r="I177" t="s">
        <v>552</v>
      </c>
      <c r="J177" t="s">
        <v>3</v>
      </c>
      <c r="K177" t="s">
        <v>553</v>
      </c>
      <c r="L177">
        <v>1369</v>
      </c>
      <c r="N177">
        <v>1013</v>
      </c>
      <c r="O177" t="s">
        <v>398</v>
      </c>
      <c r="P177" t="s">
        <v>398</v>
      </c>
      <c r="Q177">
        <v>1</v>
      </c>
      <c r="X177">
        <v>6.03</v>
      </c>
      <c r="Y177">
        <v>0</v>
      </c>
      <c r="Z177">
        <v>0</v>
      </c>
      <c r="AA177">
        <v>0</v>
      </c>
      <c r="AB177">
        <v>13.17</v>
      </c>
      <c r="AC177">
        <v>0</v>
      </c>
      <c r="AD177">
        <v>1</v>
      </c>
      <c r="AE177">
        <v>1</v>
      </c>
      <c r="AF177" t="s">
        <v>315</v>
      </c>
      <c r="AG177">
        <v>4.8240000000000007</v>
      </c>
      <c r="AH177">
        <v>2</v>
      </c>
      <c r="AI177">
        <v>43078011</v>
      </c>
      <c r="AJ177">
        <v>176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</row>
    <row r="178" spans="1:44">
      <c r="A178">
        <f>ROW(Source!A129)</f>
        <v>129</v>
      </c>
      <c r="B178">
        <v>43078017</v>
      </c>
      <c r="C178">
        <v>43078009</v>
      </c>
      <c r="D178">
        <v>23568435</v>
      </c>
      <c r="E178">
        <v>1</v>
      </c>
      <c r="F178">
        <v>1</v>
      </c>
      <c r="G178">
        <v>1</v>
      </c>
      <c r="H178">
        <v>1</v>
      </c>
      <c r="I178" t="s">
        <v>554</v>
      </c>
      <c r="J178" t="s">
        <v>3</v>
      </c>
      <c r="K178" t="s">
        <v>555</v>
      </c>
      <c r="L178">
        <v>1369</v>
      </c>
      <c r="N178">
        <v>1013</v>
      </c>
      <c r="O178" t="s">
        <v>398</v>
      </c>
      <c r="P178" t="s">
        <v>398</v>
      </c>
      <c r="Q178">
        <v>1</v>
      </c>
      <c r="X178">
        <v>2.68</v>
      </c>
      <c r="Y178">
        <v>0</v>
      </c>
      <c r="Z178">
        <v>0</v>
      </c>
      <c r="AA178">
        <v>0</v>
      </c>
      <c r="AB178">
        <v>11.86</v>
      </c>
      <c r="AC178">
        <v>0</v>
      </c>
      <c r="AD178">
        <v>1</v>
      </c>
      <c r="AE178">
        <v>1</v>
      </c>
      <c r="AF178" t="s">
        <v>315</v>
      </c>
      <c r="AG178">
        <v>2.1440000000000001</v>
      </c>
      <c r="AH178">
        <v>2</v>
      </c>
      <c r="AI178">
        <v>43078012</v>
      </c>
      <c r="AJ178">
        <v>177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</row>
    <row r="179" spans="1:44">
      <c r="A179">
        <f>ROW(Source!A129)</f>
        <v>129</v>
      </c>
      <c r="B179">
        <v>43078018</v>
      </c>
      <c r="C179">
        <v>43078009</v>
      </c>
      <c r="D179">
        <v>23568438</v>
      </c>
      <c r="E179">
        <v>1</v>
      </c>
      <c r="F179">
        <v>1</v>
      </c>
      <c r="G179">
        <v>1</v>
      </c>
      <c r="H179">
        <v>1</v>
      </c>
      <c r="I179" t="s">
        <v>556</v>
      </c>
      <c r="J179" t="s">
        <v>3</v>
      </c>
      <c r="K179" t="s">
        <v>557</v>
      </c>
      <c r="L179">
        <v>1369</v>
      </c>
      <c r="N179">
        <v>1013</v>
      </c>
      <c r="O179" t="s">
        <v>398</v>
      </c>
      <c r="P179" t="s">
        <v>398</v>
      </c>
      <c r="Q179">
        <v>1</v>
      </c>
      <c r="X179">
        <v>1.34</v>
      </c>
      <c r="Y179">
        <v>0</v>
      </c>
      <c r="Z179">
        <v>0</v>
      </c>
      <c r="AA179">
        <v>0</v>
      </c>
      <c r="AB179">
        <v>15.83</v>
      </c>
      <c r="AC179">
        <v>0</v>
      </c>
      <c r="AD179">
        <v>1</v>
      </c>
      <c r="AE179">
        <v>1</v>
      </c>
      <c r="AF179" t="s">
        <v>315</v>
      </c>
      <c r="AG179">
        <v>1.0720000000000001</v>
      </c>
      <c r="AH179">
        <v>2</v>
      </c>
      <c r="AI179">
        <v>43078013</v>
      </c>
      <c r="AJ179">
        <v>178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</row>
    <row r="180" spans="1:44">
      <c r="A180">
        <f>ROW(Source!A129)</f>
        <v>129</v>
      </c>
      <c r="B180">
        <v>43078019</v>
      </c>
      <c r="C180">
        <v>43078009</v>
      </c>
      <c r="D180">
        <v>23411808</v>
      </c>
      <c r="E180">
        <v>1</v>
      </c>
      <c r="F180">
        <v>1</v>
      </c>
      <c r="G180">
        <v>1</v>
      </c>
      <c r="H180">
        <v>1</v>
      </c>
      <c r="I180" t="s">
        <v>558</v>
      </c>
      <c r="J180" t="s">
        <v>3</v>
      </c>
      <c r="K180" t="s">
        <v>559</v>
      </c>
      <c r="L180">
        <v>1369</v>
      </c>
      <c r="N180">
        <v>1013</v>
      </c>
      <c r="O180" t="s">
        <v>398</v>
      </c>
      <c r="P180" t="s">
        <v>398</v>
      </c>
      <c r="Q180">
        <v>1</v>
      </c>
      <c r="X180">
        <v>0.67</v>
      </c>
      <c r="Y180">
        <v>0</v>
      </c>
      <c r="Z180">
        <v>0</v>
      </c>
      <c r="AA180">
        <v>0</v>
      </c>
      <c r="AB180">
        <v>9.5399999999999991</v>
      </c>
      <c r="AC180">
        <v>0</v>
      </c>
      <c r="AD180">
        <v>1</v>
      </c>
      <c r="AE180">
        <v>1</v>
      </c>
      <c r="AF180" t="s">
        <v>315</v>
      </c>
      <c r="AG180">
        <v>0.53600000000000003</v>
      </c>
      <c r="AH180">
        <v>2</v>
      </c>
      <c r="AI180">
        <v>43078014</v>
      </c>
      <c r="AJ180">
        <v>179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для ТЕР ЧР</vt:lpstr>
      <vt:lpstr>Source</vt:lpstr>
      <vt:lpstr>SourceObSm</vt:lpstr>
      <vt:lpstr>SmtRes</vt:lpstr>
      <vt:lpstr>EtalonRes</vt:lpstr>
      <vt:lpstr>'Смета для ТЕР ЧР'!Заголовки_для_печати</vt:lpstr>
      <vt:lpstr>'Смета для ТЕР ЧР'!Область_печати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User27</cp:lastModifiedBy>
  <dcterms:created xsi:type="dcterms:W3CDTF">2022-08-08T07:35:29Z</dcterms:created>
  <dcterms:modified xsi:type="dcterms:W3CDTF">2022-08-08T07:43:43Z</dcterms:modified>
</cp:coreProperties>
</file>