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4"/>
  </bookViews>
  <sheets>
    <sheet name="СМР мах" sheetId="1" r:id="rId1"/>
    <sheet name="СМР мах (2)" sheetId="2" r:id="rId2"/>
    <sheet name="СМР (min)" sheetId="3" r:id="rId3"/>
    <sheet name="СМР (min) (2)" sheetId="4" r:id="rId4"/>
    <sheet name="ДВ" sheetId="5" r:id="rId5"/>
  </sheets>
  <definedNames>
    <definedName name="_xlnm.Print_Area" localSheetId="4">'ДВ'!$A$1:$E$57</definedName>
    <definedName name="_xlnm.Print_Area" localSheetId="2">'СМР (min)'!$A$1:$E$72</definedName>
    <definedName name="_xlnm.Print_Area" localSheetId="3">'СМР (min) (2)'!$A$1:$E$110</definedName>
    <definedName name="_xlnm.Print_Area" localSheetId="0">'СМР мах'!$A$1:$D$113</definedName>
    <definedName name="_xlnm.Print_Area" localSheetId="1">'СМР мах (2)'!$A$1:$E$109</definedName>
  </definedNames>
  <calcPr fullCalcOnLoad="1"/>
</workbook>
</file>

<file path=xl/sharedStrings.xml><?xml version="1.0" encoding="utf-8"?>
<sst xmlns="http://schemas.openxmlformats.org/spreadsheetml/2006/main" count="644" uniqueCount="146">
  <si>
    <t>м2</t>
  </si>
  <si>
    <t>Наименование работ и затрат</t>
  </si>
  <si>
    <t>Единица</t>
  </si>
  <si>
    <t>измерен.</t>
  </si>
  <si>
    <t>Коли-</t>
  </si>
  <si>
    <t>чество</t>
  </si>
  <si>
    <t>ЗАКАЗЧИК:</t>
  </si>
  <si>
    <t>ОАО "АБС Автоматизация"</t>
  </si>
  <si>
    <t>МП</t>
  </si>
  <si>
    <t>№ п/п</t>
  </si>
  <si>
    <t>Н.И. Гребенкин</t>
  </si>
  <si>
    <t>Руководитель АТД ЧФ ЗАО "АБС Русь"</t>
  </si>
  <si>
    <t>Д.В. Власов</t>
  </si>
  <si>
    <t>Зам руководителя АТД ЧФ ЗАО "АБС Русь"</t>
  </si>
  <si>
    <t>Н.Г. Мельниченко</t>
  </si>
  <si>
    <t xml:space="preserve">Технический директор по ОФ </t>
  </si>
  <si>
    <t>ДЕФЕКТНАЯ ВЕДОМОСТЬ</t>
  </si>
  <si>
    <t>Инженер технических проектов ОРСР АТД ЧФ ЗАО "АБС Русь"</t>
  </si>
  <si>
    <t>К.А. Фомин</t>
  </si>
  <si>
    <t>м3</t>
  </si>
  <si>
    <t>Участок А</t>
  </si>
  <si>
    <t>Течь воды через ж.б. плиты покрытия</t>
  </si>
  <si>
    <t>на ремонт проходного канала</t>
  </si>
  <si>
    <t>Ремонт опор трубопроводов  
(очистка, окраска швеллеров, бетонирование оснований)</t>
  </si>
  <si>
    <t>Замена плит покрытия</t>
  </si>
  <si>
    <t>Устройсто металлического каркаса (усиление)</t>
  </si>
  <si>
    <t>Устройство кирпичных стен</t>
  </si>
  <si>
    <t>Установка металлических уголков (усиление)</t>
  </si>
  <si>
    <t>Замена швеллера</t>
  </si>
  <si>
    <t>Простучать все плиты, очистка арматуры, окраска и зачеканивание</t>
  </si>
  <si>
    <t xml:space="preserve">Демонтаж асфальтового покрытия </t>
  </si>
  <si>
    <t xml:space="preserve">Резка асфальтового покрытия </t>
  </si>
  <si>
    <t>п.м.</t>
  </si>
  <si>
    <t>Разработка грунта II гр. ручным способом глубина 1 м</t>
  </si>
  <si>
    <t xml:space="preserve">Демонтаж ж.б. плит покрытия </t>
  </si>
  <si>
    <t>Демонтаж гидроизоляции</t>
  </si>
  <si>
    <t>Очистка, окраска металлических швеллеров</t>
  </si>
  <si>
    <t>Простукивание и отбивка защитного слоя бетона (где коррозия металла, местами)</t>
  </si>
  <si>
    <t>Очистка, окраска арматуры</t>
  </si>
  <si>
    <t>Заделка выбоин цементным раствором (церезит) (местами до 0,5 м2)</t>
  </si>
  <si>
    <t xml:space="preserve">Монтаж ж.б. плит перекрытия </t>
  </si>
  <si>
    <t>Устройство обмазочной гидроизоляции за 2 раза</t>
  </si>
  <si>
    <t xml:space="preserve">Устройство оклеечной гидроизоляции </t>
  </si>
  <si>
    <t>Засыпка траншеи песком с трамбовкой</t>
  </si>
  <si>
    <t>Устройство асфальтового покрытия</t>
  </si>
  <si>
    <t>Участок В</t>
  </si>
  <si>
    <t>Ремонт кирпичной кладки местами до 0,5 м2</t>
  </si>
  <si>
    <t>Усиление плит покрытия стальными обоями (уголок)</t>
  </si>
  <si>
    <t>Огрунтовка, окраска металлических элементов усиления</t>
  </si>
  <si>
    <t>Усиление плит покрытия стальными обоями (каркас)</t>
  </si>
  <si>
    <t>Участок Г</t>
  </si>
  <si>
    <t>Демонтаж и монтаж перемычки (металлический швеллер)</t>
  </si>
  <si>
    <t>Огрунтовка и окраска металлического швеллера (перемычка)</t>
  </si>
  <si>
    <t>Общие замечания</t>
  </si>
  <si>
    <t>"_____"______________2014г.</t>
  </si>
  <si>
    <t>Очистка, окраска металлических швеллеров (№14)</t>
  </si>
  <si>
    <t>Бетонирование оснований опор трубопроводов (местами до 0,1 м3)</t>
  </si>
  <si>
    <t>Устройство цементно-песчаной стяжки t=20 мм</t>
  </si>
  <si>
    <t>Устройство цементно-песчаной стяжки t=30 мм</t>
  </si>
  <si>
    <t>т</t>
  </si>
  <si>
    <t>Заделка проема в кирпичной стене в 1 кирпич до 0,5 м2</t>
  </si>
  <si>
    <t>Демонтаж вентиляционного короба</t>
  </si>
  <si>
    <t>Разработка грунта под бетонирование опор (местами до 0,1 м3)</t>
  </si>
  <si>
    <t>Монтаж ж.б. перемычки</t>
  </si>
  <si>
    <t>Узел №4</t>
  </si>
  <si>
    <t>ОАО "АБС ЗЭиМ Автоматизация"</t>
  </si>
  <si>
    <t>Разработка грунта II гр. экскаватором глубина  до 1 м</t>
  </si>
  <si>
    <t>Устройство основания под асфальт (щебень) t=15 см</t>
  </si>
  <si>
    <t>Усиление плит покрытия стальными обоями (уголок №8 и арматура №20)</t>
  </si>
  <si>
    <t>Усиление плит покрытия стальными обоями (каркас - швеллер №5, №8)</t>
  </si>
  <si>
    <t>Очистка, обработка праймером арматуры</t>
  </si>
  <si>
    <t>Монтаж ж.б. плит перекрытия П 11-8 (3х1,5м) (каталог ЖБК 9)</t>
  </si>
  <si>
    <t>шт.</t>
  </si>
  <si>
    <t>Монтаж ж.б. плит перекрытия П 11д-8 (0,75х1,5м) (каталог ЖБК 9)</t>
  </si>
  <si>
    <t>Примечание</t>
  </si>
  <si>
    <r>
      <t>м</t>
    </r>
    <r>
      <rPr>
        <vertAlign val="superscript"/>
        <sz val="10"/>
        <rFont val="Arial"/>
        <family val="2"/>
      </rPr>
      <t>2</t>
    </r>
  </si>
  <si>
    <r>
      <t>м</t>
    </r>
    <r>
      <rPr>
        <vertAlign val="superscript"/>
        <sz val="10"/>
        <rFont val="Arial"/>
        <family val="2"/>
      </rPr>
      <t>3</t>
    </r>
  </si>
  <si>
    <t>глубина  до 1 м</t>
  </si>
  <si>
    <r>
      <t>Разработка грунта II гр. экскаватором драглайн Vковша 0,65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</si>
  <si>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Демонтаж гидроизоляции оклеечной</t>
  </si>
  <si>
    <r>
      <t>Заделка выбоин цементным раствором (церезит) (местами до 0,5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</si>
  <si>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стоимость 6050р. с НДС</t>
  </si>
  <si>
    <t>стоимость 1604р. с НДС</t>
  </si>
  <si>
    <t>Устройство асфальтового покрытия t=8 см</t>
  </si>
  <si>
    <t>Ремонт кирпичной кладки стен местами до 0,5 м2 t=380 мм</t>
  </si>
  <si>
    <t>Устройство оклеечной гидроизоляции однослойной</t>
  </si>
  <si>
    <t>Демонтаж вентиляционного короба Д=400мм</t>
  </si>
  <si>
    <t>Техноэластмост марка С, 
стоимость 315 р с НДС</t>
  </si>
  <si>
    <r>
      <t>Штробление борозд вокруг арматуры сечением 20см</t>
    </r>
    <r>
      <rPr>
        <vertAlign val="superscript"/>
        <sz val="10"/>
        <rFont val="Arial"/>
        <family val="2"/>
      </rPr>
      <t>2</t>
    </r>
  </si>
  <si>
    <t>стоимость 1000 р с НДС</t>
  </si>
  <si>
    <t>Монтаж ж.б. плит перекрытия П 18д-8 (0,75х2,2м) (каталог ЖБК 9)</t>
  </si>
  <si>
    <t>стоимость 2500р. с НДС</t>
  </si>
  <si>
    <t>Монтаж ж.б. перемычки 3ПП 16-71, вес 0,325 т</t>
  </si>
  <si>
    <t>Монтаж ж.б. плит перекрытия П 15-8 (3х1,84м) (каталог ЖБК 9)</t>
  </si>
  <si>
    <t>Монтаж ж.б. плит перекрытия П 15д-8 (0,75х1,84м) (каталог ЖБК 9)</t>
  </si>
  <si>
    <t>стоимость 9190р. с НДС</t>
  </si>
  <si>
    <t>стоимость 2710р. с НДС</t>
  </si>
  <si>
    <t xml:space="preserve">Доработка вручную 5% грунта II гр. после экскаватора </t>
  </si>
  <si>
    <t xml:space="preserve">Вывоз грунта </t>
  </si>
  <si>
    <r>
      <t>Разработка грунта II гр. экскаватором драглайн Vковша 0,65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 погрузкой в автосамосвал</t>
    </r>
  </si>
  <si>
    <t>Демонтаж ж.б. плит покрытия (низкий участок)</t>
  </si>
  <si>
    <t>Демонтаж кирпичной кладки (низкий участок)</t>
  </si>
  <si>
    <t>Кирпичная кладка по контуру</t>
  </si>
  <si>
    <t>стоимость 4000р. с НДС</t>
  </si>
  <si>
    <t>Засыпка траншеи грунтом</t>
  </si>
  <si>
    <t>Монтаж ж.б. плит перекрытия П 23д-3(или П 24-5) (0,75х2,78м) (каталог ЖБК 9)</t>
  </si>
  <si>
    <t>Очистка, обработка арматуры контактным ингибитором атмосферной коррозии</t>
  </si>
  <si>
    <t xml:space="preserve">НМ-1 (НОТЕХ) или
 Emaco Nanocrete AP
 (BASF) </t>
  </si>
  <si>
    <t>Рем.смесь Эмако
или Ремстрим</t>
  </si>
  <si>
    <t>Монтаж ж.б. плит перекрытия П 23д-3(или П 24д-5) (0,75х2,78м) (каталог ЖБК 9)</t>
  </si>
  <si>
    <r>
      <t>Заделка выбоин раствором (местами до 0,5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</si>
  <si>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Заделка выбоин раствором (местами до 0,5 м2)</t>
  </si>
  <si>
    <t>Второй этап</t>
  </si>
  <si>
    <t>Первый этап</t>
  </si>
  <si>
    <r>
      <t>м</t>
    </r>
    <r>
      <rPr>
        <vertAlign val="superscript"/>
        <sz val="10"/>
        <color indexed="8"/>
        <rFont val="Arial"/>
        <family val="2"/>
      </rPr>
      <t>2</t>
    </r>
  </si>
  <si>
    <t>Кол-во</t>
  </si>
  <si>
    <t>Единица
измерения</t>
  </si>
  <si>
    <t>В.А. Гурьева</t>
  </si>
  <si>
    <t>Утверждаю:</t>
  </si>
  <si>
    <t>АО "АБС ЗЭиМ Автоматизация"</t>
  </si>
  <si>
    <t>"_____"______________2022г.</t>
  </si>
  <si>
    <t>на ямочный ремонт асфальта по территории</t>
  </si>
  <si>
    <t>Проходная</t>
  </si>
  <si>
    <t xml:space="preserve">Ямочный ремонт асфальтового покрытия </t>
  </si>
  <si>
    <t>Пристрой к к.8, корпус 4</t>
  </si>
  <si>
    <t>Корпус 9</t>
  </si>
  <si>
    <t>Дорога от проходной до к.2</t>
  </si>
  <si>
    <t>Перемонтаж существующих бордюров</t>
  </si>
  <si>
    <t>Корпус 3, корпус 1</t>
  </si>
  <si>
    <t>Корпус 2</t>
  </si>
  <si>
    <t>Подъем ливневой решетки</t>
  </si>
  <si>
    <t>Ямочный ремонт асфальтового покрытия проходной канал</t>
  </si>
  <si>
    <t>АБК 5</t>
  </si>
  <si>
    <t>Корпус 12</t>
  </si>
  <si>
    <t>Территория вдоль корпуса 5 до корпуса 6</t>
  </si>
  <si>
    <t>Начальник ОРСР РСД ЧФ АО "АБС Русь"</t>
  </si>
  <si>
    <t>Демонтаж фундамента колонны</t>
  </si>
  <si>
    <t>Корпус 6, пристрой к корпусу 6</t>
  </si>
  <si>
    <t>Корпус 10, нижние ворота</t>
  </si>
  <si>
    <t>Территория между корпусом 8 и корпусом 4</t>
  </si>
  <si>
    <t>Генеральный директор</t>
  </si>
  <si>
    <t>__________________/Ю.В. Сушко/</t>
  </si>
  <si>
    <t>Технический директор по ОФ АО "АБС ЗЭиМ Автоматизация"</t>
  </si>
  <si>
    <t>Устройство основания из щебня (между к10 и к.6 и за к.6)</t>
  </si>
  <si>
    <t>Устройство водоотводного валика шириной 40 см</t>
  </si>
  <si>
    <t>Устройство асфальтового покрытия толщиной 10см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</si>
</sst>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_р_.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Cyr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theme="1"/>
      <name val="Arial Cyr"/>
      <family val="2"/>
    </font>
    <font>
      <b/>
      <sz val="11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2" fontId="5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3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4" fillId="0" borderId="0" xfId="0" applyFont="1" applyBorder="1" applyAlignment="1">
      <alignment horizontal="left" wrapText="1"/>
    </xf>
    <xf numFmtId="2" fontId="54" fillId="0" borderId="0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2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8"/>
  <sheetViews>
    <sheetView view="pageBreakPreview" zoomScaleSheetLayoutView="100" zoomScalePageLayoutView="0" workbookViewId="0" topLeftCell="A10">
      <selection activeCell="B96" sqref="B96"/>
    </sheetView>
  </sheetViews>
  <sheetFormatPr defaultColWidth="9.140625" defaultRowHeight="12.75"/>
  <cols>
    <col min="1" max="1" width="5.57421875" style="0" customWidth="1"/>
    <col min="2" max="2" width="64.421875" style="0" customWidth="1"/>
    <col min="3" max="3" width="16.421875" style="0" customWidth="1"/>
    <col min="4" max="4" width="15.8515625" style="0" customWidth="1"/>
  </cols>
  <sheetData>
    <row r="2" spans="1:4" ht="12.75">
      <c r="A2" s="6"/>
      <c r="C2" s="9" t="s">
        <v>6</v>
      </c>
      <c r="D2" s="9"/>
    </row>
    <row r="3" spans="1:4" ht="12.75">
      <c r="A3" s="7"/>
      <c r="C3" s="7"/>
      <c r="D3" s="7"/>
    </row>
    <row r="4" spans="1:4" ht="12.75">
      <c r="A4" s="7"/>
      <c r="C4" s="7" t="s">
        <v>7</v>
      </c>
      <c r="D4" s="7"/>
    </row>
    <row r="5" spans="1:4" ht="12.75">
      <c r="A5" s="7"/>
      <c r="C5" s="14" t="s">
        <v>15</v>
      </c>
      <c r="D5" s="7"/>
    </row>
    <row r="6" spans="1:4" ht="12.75">
      <c r="A6" s="15"/>
      <c r="C6" s="10" t="s">
        <v>10</v>
      </c>
      <c r="D6" s="10"/>
    </row>
    <row r="7" spans="1:4" ht="12.75">
      <c r="A7" s="7"/>
      <c r="C7" s="7"/>
      <c r="D7" s="7"/>
    </row>
    <row r="8" spans="1:4" ht="12.75">
      <c r="A8" s="7"/>
      <c r="C8" s="7" t="s">
        <v>54</v>
      </c>
      <c r="D8" s="7"/>
    </row>
    <row r="9" spans="1:4" ht="12.75">
      <c r="A9" s="7"/>
      <c r="C9" s="7"/>
      <c r="D9" s="7"/>
    </row>
    <row r="10" spans="1:4" ht="12.75">
      <c r="A10" s="7"/>
      <c r="B10" s="2"/>
      <c r="C10" s="7" t="s">
        <v>8</v>
      </c>
      <c r="D10" s="7"/>
    </row>
    <row r="11" ht="12.75">
      <c r="B11" s="2"/>
    </row>
    <row r="12" spans="1:16" ht="15">
      <c r="A12" s="82" t="s">
        <v>16</v>
      </c>
      <c r="B12" s="82"/>
      <c r="C12" s="82"/>
      <c r="D12" s="8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4.25">
      <c r="A13" s="86" t="s">
        <v>22</v>
      </c>
      <c r="B13" s="86"/>
      <c r="C13" s="86"/>
      <c r="D13" s="8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ht="12.75">
      <c r="B14" s="2"/>
    </row>
    <row r="15" spans="1:4" ht="15">
      <c r="A15" s="84" t="s">
        <v>9</v>
      </c>
      <c r="B15" s="83" t="s">
        <v>1</v>
      </c>
      <c r="C15" s="8" t="s">
        <v>2</v>
      </c>
      <c r="D15" s="8" t="s">
        <v>4</v>
      </c>
    </row>
    <row r="16" spans="1:4" ht="15">
      <c r="A16" s="85"/>
      <c r="B16" s="83"/>
      <c r="C16" s="8" t="s">
        <v>3</v>
      </c>
      <c r="D16" s="8" t="s">
        <v>5</v>
      </c>
    </row>
    <row r="17" spans="1:4" ht="12.75">
      <c r="A17" s="3"/>
      <c r="B17" s="4" t="s">
        <v>53</v>
      </c>
      <c r="C17" s="3"/>
      <c r="D17" s="3"/>
    </row>
    <row r="18" spans="1:4" ht="12.75">
      <c r="A18" s="5">
        <v>1</v>
      </c>
      <c r="B18" s="28" t="s">
        <v>21</v>
      </c>
      <c r="C18" s="25"/>
      <c r="D18" s="26"/>
    </row>
    <row r="19" spans="1:4" ht="25.5">
      <c r="A19" s="5">
        <v>2</v>
      </c>
      <c r="B19" s="27" t="s">
        <v>23</v>
      </c>
      <c r="C19" s="5"/>
      <c r="D19" s="26"/>
    </row>
    <row r="20" spans="1:4" ht="12.75">
      <c r="A20" s="5">
        <v>4</v>
      </c>
      <c r="B20" s="27" t="s">
        <v>24</v>
      </c>
      <c r="C20" s="5"/>
      <c r="D20" s="26"/>
    </row>
    <row r="21" spans="1:4" ht="12.75">
      <c r="A21" s="5">
        <v>5</v>
      </c>
      <c r="B21" s="27" t="s">
        <v>25</v>
      </c>
      <c r="C21" s="5"/>
      <c r="D21" s="5"/>
    </row>
    <row r="22" spans="1:4" ht="12.75">
      <c r="A22" s="5">
        <v>6</v>
      </c>
      <c r="B22" s="27" t="s">
        <v>26</v>
      </c>
      <c r="C22" s="25"/>
      <c r="D22" s="26"/>
    </row>
    <row r="23" spans="1:4" ht="12.75">
      <c r="A23" s="5">
        <v>7</v>
      </c>
      <c r="B23" s="27" t="s">
        <v>27</v>
      </c>
      <c r="C23" s="25"/>
      <c r="D23" s="5"/>
    </row>
    <row r="24" spans="1:4" ht="12.75">
      <c r="A24" s="5">
        <v>8</v>
      </c>
      <c r="B24" s="27" t="s">
        <v>28</v>
      </c>
      <c r="C24" s="5"/>
      <c r="D24" s="5"/>
    </row>
    <row r="25" spans="1:4" ht="12.75" customHeight="1">
      <c r="A25" s="5">
        <v>9</v>
      </c>
      <c r="B25" s="28" t="s">
        <v>29</v>
      </c>
      <c r="C25" s="25"/>
      <c r="D25" s="5"/>
    </row>
    <row r="26" spans="1:4" ht="12.75" customHeight="1">
      <c r="A26" s="3"/>
      <c r="B26" s="4" t="s">
        <v>20</v>
      </c>
      <c r="C26" s="3"/>
      <c r="D26" s="3"/>
    </row>
    <row r="27" spans="1:4" ht="12.75" customHeight="1">
      <c r="A27" s="5">
        <v>1</v>
      </c>
      <c r="B27" s="28" t="s">
        <v>31</v>
      </c>
      <c r="C27" s="25">
        <f>14*2+2.2*2</f>
        <v>32.4</v>
      </c>
      <c r="D27" s="29" t="s">
        <v>32</v>
      </c>
    </row>
    <row r="28" spans="1:4" ht="12.75" customHeight="1">
      <c r="A28" s="5">
        <v>2</v>
      </c>
      <c r="B28" s="28" t="s">
        <v>30</v>
      </c>
      <c r="C28" s="25">
        <f>14*2.2</f>
        <v>30.800000000000004</v>
      </c>
      <c r="D28" s="5" t="s">
        <v>0</v>
      </c>
    </row>
    <row r="29" spans="1:4" ht="12.75" customHeight="1">
      <c r="A29" s="5">
        <v>3</v>
      </c>
      <c r="B29" s="27" t="s">
        <v>33</v>
      </c>
      <c r="C29" s="25">
        <f>30.8*1</f>
        <v>30.8</v>
      </c>
      <c r="D29" s="29" t="s">
        <v>19</v>
      </c>
    </row>
    <row r="30" spans="1:4" ht="12.75" customHeight="1">
      <c r="A30" s="5">
        <v>4</v>
      </c>
      <c r="B30" s="27" t="s">
        <v>35</v>
      </c>
      <c r="C30" s="25">
        <f>2*13.5</f>
        <v>27</v>
      </c>
      <c r="D30" s="5" t="s">
        <v>0</v>
      </c>
    </row>
    <row r="31" spans="1:4" ht="12.75" customHeight="1">
      <c r="A31" s="5">
        <v>5</v>
      </c>
      <c r="B31" s="27" t="s">
        <v>34</v>
      </c>
      <c r="C31" s="25">
        <f>1.5*13.5</f>
        <v>20.25</v>
      </c>
      <c r="D31" s="5" t="s">
        <v>0</v>
      </c>
    </row>
    <row r="32" spans="1:4" ht="12.75" customHeight="1">
      <c r="A32" s="5">
        <v>6</v>
      </c>
      <c r="B32" s="27" t="s">
        <v>55</v>
      </c>
      <c r="C32" s="25">
        <f>1.7*2*5*0.4+0.4*1.7</f>
        <v>7.48</v>
      </c>
      <c r="D32" s="5" t="s">
        <v>0</v>
      </c>
    </row>
    <row r="33" spans="1:4" ht="12.75" customHeight="1">
      <c r="A33" s="5">
        <v>7</v>
      </c>
      <c r="B33" s="27" t="s">
        <v>62</v>
      </c>
      <c r="C33" s="30">
        <f>5*2*0.3*0.3*0.3</f>
        <v>0.26999999999999996</v>
      </c>
      <c r="D33" s="29" t="s">
        <v>19</v>
      </c>
    </row>
    <row r="34" spans="1:4" ht="12.75" customHeight="1">
      <c r="A34" s="5">
        <v>8</v>
      </c>
      <c r="B34" s="27" t="s">
        <v>56</v>
      </c>
      <c r="C34" s="30">
        <f>5*2*0.3*0.3*0.3</f>
        <v>0.26999999999999996</v>
      </c>
      <c r="D34" s="29" t="s">
        <v>19</v>
      </c>
    </row>
    <row r="35" spans="1:4" ht="27" customHeight="1">
      <c r="A35" s="5">
        <v>9</v>
      </c>
      <c r="B35" s="27" t="s">
        <v>37</v>
      </c>
      <c r="C35" s="25">
        <f>6*1.5</f>
        <v>9</v>
      </c>
      <c r="D35" s="5" t="s">
        <v>0</v>
      </c>
    </row>
    <row r="36" spans="1:4" ht="12.75" customHeight="1">
      <c r="A36" s="5">
        <v>10</v>
      </c>
      <c r="B36" s="27" t="s">
        <v>38</v>
      </c>
      <c r="C36" s="25">
        <f>6/0.5*2*1.5*2*3.14*0.007</f>
        <v>1.5825600000000002</v>
      </c>
      <c r="D36" s="5" t="s">
        <v>0</v>
      </c>
    </row>
    <row r="37" spans="1:4" ht="12.75" customHeight="1">
      <c r="A37" s="5">
        <v>11</v>
      </c>
      <c r="B37" s="27" t="s">
        <v>39</v>
      </c>
      <c r="C37" s="25">
        <f>6/0.5*0.5</f>
        <v>6</v>
      </c>
      <c r="D37" s="5" t="s">
        <v>0</v>
      </c>
    </row>
    <row r="38" spans="1:4" ht="12.75" customHeight="1">
      <c r="A38" s="5">
        <v>12</v>
      </c>
      <c r="B38" s="27" t="s">
        <v>40</v>
      </c>
      <c r="C38" s="25">
        <f>1.5*13.5</f>
        <v>20.25</v>
      </c>
      <c r="D38" s="5" t="s">
        <v>0</v>
      </c>
    </row>
    <row r="39" spans="1:4" ht="12.75" customHeight="1">
      <c r="A39" s="5">
        <v>13</v>
      </c>
      <c r="B39" s="27" t="s">
        <v>57</v>
      </c>
      <c r="C39" s="25">
        <f>1.5*13.5</f>
        <v>20.25</v>
      </c>
      <c r="D39" s="5" t="s">
        <v>0</v>
      </c>
    </row>
    <row r="40" spans="1:4" ht="12.75" customHeight="1">
      <c r="A40" s="5">
        <v>14</v>
      </c>
      <c r="B40" s="27" t="s">
        <v>41</v>
      </c>
      <c r="C40" s="25">
        <f>2*13.5</f>
        <v>27</v>
      </c>
      <c r="D40" s="5" t="s">
        <v>0</v>
      </c>
    </row>
    <row r="41" spans="1:4" ht="12.75" customHeight="1">
      <c r="A41" s="5">
        <v>15</v>
      </c>
      <c r="B41" s="27" t="s">
        <v>42</v>
      </c>
      <c r="C41" s="25">
        <f>2*13.5</f>
        <v>27</v>
      </c>
      <c r="D41" s="5" t="s">
        <v>0</v>
      </c>
    </row>
    <row r="42" spans="1:4" ht="12.75" customHeight="1">
      <c r="A42" s="5">
        <v>16</v>
      </c>
      <c r="B42" s="27" t="s">
        <v>58</v>
      </c>
      <c r="C42" s="25">
        <f>1.5*13.5</f>
        <v>20.25</v>
      </c>
      <c r="D42" s="5" t="s">
        <v>0</v>
      </c>
    </row>
    <row r="43" spans="1:4" ht="12.75" customHeight="1">
      <c r="A43" s="5">
        <v>17</v>
      </c>
      <c r="B43" s="27" t="s">
        <v>43</v>
      </c>
      <c r="C43" s="25">
        <f>30.8*1</f>
        <v>30.8</v>
      </c>
      <c r="D43" s="29" t="s">
        <v>19</v>
      </c>
    </row>
    <row r="44" spans="1:4" ht="12.75" customHeight="1">
      <c r="A44" s="5">
        <v>18</v>
      </c>
      <c r="B44" s="27" t="s">
        <v>44</v>
      </c>
      <c r="C44" s="25">
        <f>14*2.2</f>
        <v>30.800000000000004</v>
      </c>
      <c r="D44" s="5" t="s">
        <v>0</v>
      </c>
    </row>
    <row r="45" spans="1:4" ht="12.75" customHeight="1">
      <c r="A45" s="3"/>
      <c r="B45" s="4" t="s">
        <v>45</v>
      </c>
      <c r="C45" s="3"/>
      <c r="D45" s="3"/>
    </row>
    <row r="46" spans="1:4" ht="12.75" customHeight="1">
      <c r="A46" s="5">
        <v>1</v>
      </c>
      <c r="B46" s="28" t="s">
        <v>46</v>
      </c>
      <c r="C46" s="25">
        <f>12*0.25*0.065</f>
        <v>0.195</v>
      </c>
      <c r="D46" s="5" t="s">
        <v>0</v>
      </c>
    </row>
    <row r="47" spans="1:4" ht="12.75" customHeight="1">
      <c r="A47" s="5">
        <v>2</v>
      </c>
      <c r="B47" s="28" t="s">
        <v>47</v>
      </c>
      <c r="C47" s="25">
        <f>(1.7*12*7.36+2.46*3*3)/1000</f>
        <v>0.172284</v>
      </c>
      <c r="D47" s="5" t="s">
        <v>59</v>
      </c>
    </row>
    <row r="48" spans="1:4" ht="12.75" customHeight="1">
      <c r="A48" s="5">
        <v>3</v>
      </c>
      <c r="B48" s="28" t="s">
        <v>49</v>
      </c>
      <c r="C48" s="25">
        <f>(4*2.5*4.84+1.7*4*8.59+1.8*4.84*8)*2/1000</f>
        <v>0.35301599999999994</v>
      </c>
      <c r="D48" s="5" t="s">
        <v>59</v>
      </c>
    </row>
    <row r="49" spans="1:4" ht="12.75" customHeight="1">
      <c r="A49" s="5">
        <v>4</v>
      </c>
      <c r="B49" s="27" t="s">
        <v>48</v>
      </c>
      <c r="C49" s="25">
        <f>(1.7*12*0.32+3*3*0.16)+(4*2.5*4.84*0.23+1.7*4*0.4+1.8*0.23*8)*2</f>
        <v>42.29600000000001</v>
      </c>
      <c r="D49" s="5" t="s">
        <v>0</v>
      </c>
    </row>
    <row r="50" spans="1:4" ht="12.75" customHeight="1">
      <c r="A50" s="5">
        <v>5</v>
      </c>
      <c r="B50" s="28" t="s">
        <v>31</v>
      </c>
      <c r="C50" s="25">
        <f>8*2+2.2*2</f>
        <v>20.4</v>
      </c>
      <c r="D50" s="29" t="s">
        <v>32</v>
      </c>
    </row>
    <row r="51" spans="1:4" ht="12.75" customHeight="1">
      <c r="A51" s="5">
        <v>6</v>
      </c>
      <c r="B51" s="28" t="s">
        <v>30</v>
      </c>
      <c r="C51" s="25">
        <f>8*2.2</f>
        <v>17.6</v>
      </c>
      <c r="D51" s="5" t="s">
        <v>0</v>
      </c>
    </row>
    <row r="52" spans="1:4" ht="12.75" customHeight="1">
      <c r="A52" s="5">
        <v>7</v>
      </c>
      <c r="B52" s="27" t="s">
        <v>33</v>
      </c>
      <c r="C52" s="25">
        <f>7*2.2*1</f>
        <v>15.400000000000002</v>
      </c>
      <c r="D52" s="29" t="s">
        <v>19</v>
      </c>
    </row>
    <row r="53" spans="1:4" ht="12.75" customHeight="1">
      <c r="A53" s="5">
        <v>8</v>
      </c>
      <c r="B53" s="27" t="s">
        <v>35</v>
      </c>
      <c r="C53" s="25">
        <f>6*1.8</f>
        <v>10.8</v>
      </c>
      <c r="D53" s="5" t="s">
        <v>0</v>
      </c>
    </row>
    <row r="54" spans="1:4" ht="12.75" customHeight="1">
      <c r="A54" s="5">
        <v>9</v>
      </c>
      <c r="B54" s="27" t="s">
        <v>34</v>
      </c>
      <c r="C54" s="25">
        <f>4.5*1.5</f>
        <v>6.75</v>
      </c>
      <c r="D54" s="5" t="s">
        <v>0</v>
      </c>
    </row>
    <row r="55" spans="1:4" ht="12.75" customHeight="1">
      <c r="A55" s="5">
        <v>10</v>
      </c>
      <c r="B55" s="27" t="s">
        <v>61</v>
      </c>
      <c r="C55" s="25">
        <f>0.4*4*2</f>
        <v>3.2</v>
      </c>
      <c r="D55" s="5" t="s">
        <v>0</v>
      </c>
    </row>
    <row r="56" spans="1:4" ht="12.75" customHeight="1">
      <c r="A56" s="5">
        <v>11</v>
      </c>
      <c r="B56" s="27" t="s">
        <v>60</v>
      </c>
      <c r="C56" s="25">
        <f>1.5*0.8*0.25+0.5*0.5*0.25</f>
        <v>0.36250000000000004</v>
      </c>
      <c r="D56" s="29" t="s">
        <v>19</v>
      </c>
    </row>
    <row r="57" spans="1:4" ht="12.75" customHeight="1">
      <c r="A57" s="5">
        <v>12</v>
      </c>
      <c r="B57" s="27" t="s">
        <v>36</v>
      </c>
      <c r="C57" s="25">
        <f>1.7*2*20*0.4</f>
        <v>27.200000000000003</v>
      </c>
      <c r="D57" s="5" t="s">
        <v>0</v>
      </c>
    </row>
    <row r="58" spans="1:4" ht="12.75" customHeight="1">
      <c r="A58" s="5">
        <v>13</v>
      </c>
      <c r="B58" s="27" t="s">
        <v>62</v>
      </c>
      <c r="C58" s="30">
        <f>40*0.3*0.3*0.3</f>
        <v>1.0799999999999998</v>
      </c>
      <c r="D58" s="29" t="s">
        <v>19</v>
      </c>
    </row>
    <row r="59" spans="1:4" ht="12.75" customHeight="1">
      <c r="A59" s="5">
        <v>14</v>
      </c>
      <c r="B59" s="27" t="s">
        <v>56</v>
      </c>
      <c r="C59" s="30">
        <f>40*0.3*0.3*0.3</f>
        <v>1.0799999999999998</v>
      </c>
      <c r="D59" s="29" t="s">
        <v>19</v>
      </c>
    </row>
    <row r="60" spans="1:4" ht="26.25" customHeight="1">
      <c r="A60" s="5">
        <v>15</v>
      </c>
      <c r="B60" s="27" t="s">
        <v>37</v>
      </c>
      <c r="C60" s="25">
        <f>71*1.5</f>
        <v>106.5</v>
      </c>
      <c r="D60" s="5" t="s">
        <v>0</v>
      </c>
    </row>
    <row r="61" spans="1:4" ht="12.75" customHeight="1">
      <c r="A61" s="5">
        <v>16</v>
      </c>
      <c r="B61" s="27" t="s">
        <v>38</v>
      </c>
      <c r="C61" s="25">
        <f>71/0.5*2*1.5*2*3.14*0.007</f>
        <v>18.726960000000002</v>
      </c>
      <c r="D61" s="5" t="s">
        <v>0</v>
      </c>
    </row>
    <row r="62" spans="1:4" ht="12.75" customHeight="1">
      <c r="A62" s="5">
        <v>17</v>
      </c>
      <c r="B62" s="27" t="s">
        <v>39</v>
      </c>
      <c r="C62" s="25">
        <f>71/0.5*0.5</f>
        <v>71</v>
      </c>
      <c r="D62" s="5" t="s">
        <v>0</v>
      </c>
    </row>
    <row r="63" spans="1:4" ht="12.75" customHeight="1">
      <c r="A63" s="5">
        <v>18</v>
      </c>
      <c r="B63" s="27" t="s">
        <v>40</v>
      </c>
      <c r="C63" s="25">
        <f>4.5*1.5</f>
        <v>6.75</v>
      </c>
      <c r="D63" s="5" t="s">
        <v>0</v>
      </c>
    </row>
    <row r="64" spans="1:4" ht="12.75" customHeight="1">
      <c r="A64" s="5">
        <v>19</v>
      </c>
      <c r="B64" s="27" t="s">
        <v>57</v>
      </c>
      <c r="C64" s="25">
        <f>4.5*1.5</f>
        <v>6.75</v>
      </c>
      <c r="D64" s="5" t="s">
        <v>0</v>
      </c>
    </row>
    <row r="65" spans="1:4" ht="12.75" customHeight="1">
      <c r="A65" s="5">
        <v>20</v>
      </c>
      <c r="B65" s="27" t="s">
        <v>41</v>
      </c>
      <c r="C65" s="25">
        <f>4.5*1.5</f>
        <v>6.75</v>
      </c>
      <c r="D65" s="5" t="s">
        <v>0</v>
      </c>
    </row>
    <row r="66" spans="1:4" ht="12.75" customHeight="1">
      <c r="A66" s="5">
        <v>21</v>
      </c>
      <c r="B66" s="27" t="s">
        <v>42</v>
      </c>
      <c r="C66" s="25">
        <f>4.5*1.5</f>
        <v>6.75</v>
      </c>
      <c r="D66" s="5" t="s">
        <v>0</v>
      </c>
    </row>
    <row r="67" spans="1:4" ht="12.75" customHeight="1">
      <c r="A67" s="5">
        <v>22</v>
      </c>
      <c r="B67" s="27" t="s">
        <v>58</v>
      </c>
      <c r="C67" s="25">
        <f>4.5*1.5</f>
        <v>6.75</v>
      </c>
      <c r="D67" s="5" t="s">
        <v>0</v>
      </c>
    </row>
    <row r="68" spans="1:4" ht="12.75" customHeight="1">
      <c r="A68" s="5">
        <v>23</v>
      </c>
      <c r="B68" s="27" t="s">
        <v>43</v>
      </c>
      <c r="C68" s="25">
        <f>7*2.2*1</f>
        <v>15.400000000000002</v>
      </c>
      <c r="D68" s="29" t="s">
        <v>19</v>
      </c>
    </row>
    <row r="69" spans="1:4" ht="12.75" customHeight="1">
      <c r="A69" s="5">
        <v>24</v>
      </c>
      <c r="B69" s="27" t="s">
        <v>44</v>
      </c>
      <c r="C69" s="25">
        <f>8*2.2</f>
        <v>17.6</v>
      </c>
      <c r="D69" s="5" t="s">
        <v>0</v>
      </c>
    </row>
    <row r="70" spans="1:4" ht="12.75" customHeight="1">
      <c r="A70" s="3"/>
      <c r="B70" s="4" t="s">
        <v>50</v>
      </c>
      <c r="C70" s="3"/>
      <c r="D70" s="3"/>
    </row>
    <row r="71" spans="1:4" ht="12.75" customHeight="1">
      <c r="A71" s="5">
        <v>1</v>
      </c>
      <c r="B71" s="28" t="s">
        <v>31</v>
      </c>
      <c r="C71" s="25">
        <f>23*2+2.2*2+3*2</f>
        <v>56.4</v>
      </c>
      <c r="D71" s="29" t="s">
        <v>32</v>
      </c>
    </row>
    <row r="72" spans="1:4" ht="12.75" customHeight="1">
      <c r="A72" s="5">
        <v>2</v>
      </c>
      <c r="B72" s="28" t="s">
        <v>30</v>
      </c>
      <c r="C72" s="25">
        <f>23*2.2+3*2</f>
        <v>56.6</v>
      </c>
      <c r="D72" s="5" t="s">
        <v>0</v>
      </c>
    </row>
    <row r="73" spans="1:4" ht="12.75" customHeight="1">
      <c r="A73" s="5">
        <v>3</v>
      </c>
      <c r="B73" s="27" t="s">
        <v>33</v>
      </c>
      <c r="C73" s="25">
        <f>50.6*1</f>
        <v>50.6</v>
      </c>
      <c r="D73" s="29" t="s">
        <v>19</v>
      </c>
    </row>
    <row r="74" spans="1:4" ht="12.75" customHeight="1">
      <c r="A74" s="5">
        <v>4</v>
      </c>
      <c r="B74" s="27" t="s">
        <v>35</v>
      </c>
      <c r="C74" s="25">
        <f>2*22</f>
        <v>44</v>
      </c>
      <c r="D74" s="5" t="s">
        <v>0</v>
      </c>
    </row>
    <row r="75" spans="1:4" ht="12.75" customHeight="1">
      <c r="A75" s="5">
        <v>5</v>
      </c>
      <c r="B75" s="27" t="s">
        <v>34</v>
      </c>
      <c r="C75" s="25">
        <f>1.5*18+2.5*1.5</f>
        <v>30.75</v>
      </c>
      <c r="D75" s="5" t="s">
        <v>0</v>
      </c>
    </row>
    <row r="76" spans="1:4" ht="12.75" customHeight="1">
      <c r="A76" s="5">
        <v>6</v>
      </c>
      <c r="B76" s="27" t="s">
        <v>36</v>
      </c>
      <c r="C76" s="25">
        <f>1.7*2*6*0.4</f>
        <v>8.16</v>
      </c>
      <c r="D76" s="5" t="s">
        <v>0</v>
      </c>
    </row>
    <row r="77" spans="1:4" ht="12.75" customHeight="1">
      <c r="A77" s="5">
        <v>7</v>
      </c>
      <c r="B77" s="27" t="s">
        <v>62</v>
      </c>
      <c r="C77" s="30">
        <f>12*0.3*0.3*0.3</f>
        <v>0.32399999999999995</v>
      </c>
      <c r="D77" s="29" t="s">
        <v>19</v>
      </c>
    </row>
    <row r="78" spans="1:4" ht="12.75" customHeight="1">
      <c r="A78" s="5">
        <v>8</v>
      </c>
      <c r="B78" s="27" t="s">
        <v>56</v>
      </c>
      <c r="C78" s="30">
        <f>12*0.3*0.3*0.3</f>
        <v>0.32399999999999995</v>
      </c>
      <c r="D78" s="29" t="s">
        <v>19</v>
      </c>
    </row>
    <row r="79" spans="1:4" ht="12.75">
      <c r="A79" s="5">
        <v>9</v>
      </c>
      <c r="B79" s="27" t="s">
        <v>51</v>
      </c>
      <c r="C79" s="25">
        <f>12.3*1.5/1000</f>
        <v>0.01845</v>
      </c>
      <c r="D79" s="5" t="s">
        <v>59</v>
      </c>
    </row>
    <row r="80" spans="1:4" ht="12.75">
      <c r="A80" s="5">
        <v>10</v>
      </c>
      <c r="B80" s="27" t="s">
        <v>52</v>
      </c>
      <c r="C80" s="25">
        <f>1.6*0.4</f>
        <v>0.6400000000000001</v>
      </c>
      <c r="D80" s="5" t="s">
        <v>0</v>
      </c>
    </row>
    <row r="81" spans="1:4" ht="12.75">
      <c r="A81" s="5">
        <v>11</v>
      </c>
      <c r="B81" s="27" t="s">
        <v>63</v>
      </c>
      <c r="C81" s="25">
        <f>1.5*0.25*0.09</f>
        <v>0.03375</v>
      </c>
      <c r="D81" s="29" t="s">
        <v>19</v>
      </c>
    </row>
    <row r="82" spans="1:4" ht="12.75">
      <c r="A82" s="5">
        <v>12</v>
      </c>
      <c r="B82" s="27" t="s">
        <v>40</v>
      </c>
      <c r="C82" s="25">
        <f>1.5*18+2.5*1.5</f>
        <v>30.75</v>
      </c>
      <c r="D82" s="5" t="s">
        <v>0</v>
      </c>
    </row>
    <row r="83" spans="1:4" ht="12.75">
      <c r="A83" s="5">
        <v>13</v>
      </c>
      <c r="B83" s="27" t="s">
        <v>41</v>
      </c>
      <c r="C83" s="25">
        <f>2*22</f>
        <v>44</v>
      </c>
      <c r="D83" s="5" t="s">
        <v>0</v>
      </c>
    </row>
    <row r="84" spans="1:4" ht="12.75">
      <c r="A84" s="5">
        <v>14</v>
      </c>
      <c r="B84" s="27" t="s">
        <v>42</v>
      </c>
      <c r="C84" s="25">
        <f>2*22</f>
        <v>44</v>
      </c>
      <c r="D84" s="5" t="s">
        <v>0</v>
      </c>
    </row>
    <row r="85" spans="1:4" ht="12.75">
      <c r="A85" s="5">
        <v>15</v>
      </c>
      <c r="B85" s="27" t="s">
        <v>43</v>
      </c>
      <c r="C85" s="25">
        <f>50.6*1</f>
        <v>50.6</v>
      </c>
      <c r="D85" s="29" t="s">
        <v>19</v>
      </c>
    </row>
    <row r="86" spans="1:4" ht="12.75">
      <c r="A86" s="5">
        <v>16</v>
      </c>
      <c r="B86" s="31" t="s">
        <v>44</v>
      </c>
      <c r="C86" s="25">
        <f>23*2.2+3*2</f>
        <v>56.6</v>
      </c>
      <c r="D86" s="5" t="s">
        <v>0</v>
      </c>
    </row>
    <row r="87" spans="1:4" ht="12.75">
      <c r="A87" s="3"/>
      <c r="B87" s="4" t="s">
        <v>64</v>
      </c>
      <c r="C87" s="3"/>
      <c r="D87" s="3"/>
    </row>
    <row r="88" spans="1:4" ht="12.75">
      <c r="A88" s="5">
        <v>1</v>
      </c>
      <c r="B88" s="27" t="s">
        <v>33</v>
      </c>
      <c r="C88" s="25">
        <f>3*1.5*1</f>
        <v>4.5</v>
      </c>
      <c r="D88" s="29" t="s">
        <v>19</v>
      </c>
    </row>
    <row r="89" spans="1:4" ht="12.75">
      <c r="A89" s="5">
        <v>2</v>
      </c>
      <c r="B89" s="27" t="s">
        <v>35</v>
      </c>
      <c r="C89" s="25">
        <f>1*2.2</f>
        <v>2.2</v>
      </c>
      <c r="D89" s="5" t="s">
        <v>0</v>
      </c>
    </row>
    <row r="90" spans="1:4" ht="12.75">
      <c r="A90" s="5">
        <v>3</v>
      </c>
      <c r="B90" s="27" t="s">
        <v>34</v>
      </c>
      <c r="C90" s="25">
        <f>1*2.2</f>
        <v>2.2</v>
      </c>
      <c r="D90" s="5" t="s">
        <v>0</v>
      </c>
    </row>
    <row r="91" spans="1:4" ht="12.75">
      <c r="A91" s="5">
        <v>4</v>
      </c>
      <c r="B91" s="27" t="s">
        <v>40</v>
      </c>
      <c r="C91" s="25">
        <f>1*2.2</f>
        <v>2.2</v>
      </c>
      <c r="D91" s="5" t="s">
        <v>0</v>
      </c>
    </row>
    <row r="92" spans="1:4" ht="12.75">
      <c r="A92" s="5">
        <v>5</v>
      </c>
      <c r="B92" s="27" t="s">
        <v>41</v>
      </c>
      <c r="C92" s="25">
        <f>1*2.5</f>
        <v>2.5</v>
      </c>
      <c r="D92" s="5" t="s">
        <v>0</v>
      </c>
    </row>
    <row r="93" spans="1:4" ht="12.75">
      <c r="A93" s="5">
        <v>6</v>
      </c>
      <c r="B93" s="27" t="s">
        <v>42</v>
      </c>
      <c r="C93" s="25">
        <f>1*2.5</f>
        <v>2.5</v>
      </c>
      <c r="D93" s="5" t="s">
        <v>0</v>
      </c>
    </row>
    <row r="94" spans="1:4" ht="12.75">
      <c r="A94" s="5">
        <v>7</v>
      </c>
      <c r="B94" s="28" t="s">
        <v>43</v>
      </c>
      <c r="C94" s="25">
        <f>3*1.5*1</f>
        <v>4.5</v>
      </c>
      <c r="D94" s="29" t="s">
        <v>19</v>
      </c>
    </row>
    <row r="95" spans="1:4" ht="12.75">
      <c r="A95" s="18"/>
      <c r="B95" s="20"/>
      <c r="C95" s="23"/>
      <c r="D95" s="18"/>
    </row>
    <row r="96" spans="1:4" ht="12.75">
      <c r="A96" s="24"/>
      <c r="B96" s="21"/>
      <c r="C96" s="23"/>
      <c r="D96" s="18"/>
    </row>
    <row r="97" spans="1:4" ht="12.75">
      <c r="A97" s="24"/>
      <c r="B97" s="19"/>
      <c r="C97" s="23"/>
      <c r="D97" s="18"/>
    </row>
    <row r="98" spans="1:4" ht="12.75">
      <c r="A98" s="24"/>
      <c r="B98" s="21"/>
      <c r="C98" s="23"/>
      <c r="D98" s="22"/>
    </row>
    <row r="99" spans="1:4" ht="12.75">
      <c r="A99" s="24"/>
      <c r="B99" s="12" t="s">
        <v>11</v>
      </c>
      <c r="D99" s="13" t="s">
        <v>12</v>
      </c>
    </row>
    <row r="100" spans="1:4" ht="12.75">
      <c r="A100" s="24"/>
      <c r="B100" s="12"/>
      <c r="D100" s="13"/>
    </row>
    <row r="101" spans="1:4" ht="12.75">
      <c r="A101" s="24"/>
      <c r="B101" s="12" t="s">
        <v>13</v>
      </c>
      <c r="C101" s="11"/>
      <c r="D101" s="12" t="s">
        <v>14</v>
      </c>
    </row>
    <row r="102" spans="1:4" ht="12.75">
      <c r="A102" s="24"/>
      <c r="B102" s="12"/>
      <c r="C102" s="11"/>
      <c r="D102" s="12"/>
    </row>
    <row r="103" spans="1:4" ht="12.75">
      <c r="A103" s="24"/>
      <c r="B103" s="12" t="s">
        <v>17</v>
      </c>
      <c r="C103" s="11"/>
      <c r="D103" s="12" t="s">
        <v>18</v>
      </c>
    </row>
    <row r="104" spans="1:4" ht="12.75">
      <c r="A104" s="18"/>
      <c r="B104" s="12"/>
      <c r="C104" s="11"/>
      <c r="D104" s="12"/>
    </row>
    <row r="105" ht="12.75">
      <c r="C105" s="1"/>
    </row>
    <row r="106" ht="12.75">
      <c r="C106" s="1"/>
    </row>
    <row r="107" spans="2:9" ht="12.75">
      <c r="B107" s="12"/>
      <c r="G107" s="11"/>
      <c r="H107" s="11"/>
      <c r="I107" s="11"/>
    </row>
    <row r="108" spans="2:12" ht="12.75">
      <c r="B108" s="12"/>
      <c r="D108" s="13"/>
      <c r="K108" s="13"/>
      <c r="L108" s="11"/>
    </row>
    <row r="109" spans="2:12" ht="12.75">
      <c r="B109" s="12"/>
      <c r="D109" s="13"/>
      <c r="K109" s="13"/>
      <c r="L109" s="11"/>
    </row>
    <row r="110" spans="2:12" ht="12.75">
      <c r="B110" s="12"/>
      <c r="C110" s="11"/>
      <c r="D110" s="12"/>
      <c r="E110" s="11"/>
      <c r="F110" s="11"/>
      <c r="G110" s="11"/>
      <c r="H110" s="11"/>
      <c r="I110" s="11"/>
      <c r="J110" s="11"/>
      <c r="K110" s="12"/>
      <c r="L110" s="11"/>
    </row>
    <row r="111" spans="2:12" ht="12.75">
      <c r="B111" s="12"/>
      <c r="C111" s="11"/>
      <c r="D111" s="12"/>
      <c r="E111" s="11"/>
      <c r="F111" s="11"/>
      <c r="G111" s="11"/>
      <c r="H111" s="11"/>
      <c r="I111" s="11"/>
      <c r="J111" s="11"/>
      <c r="K111" s="12"/>
      <c r="L111" s="11"/>
    </row>
    <row r="112" spans="2:12" ht="12.75">
      <c r="B112" s="12"/>
      <c r="C112" s="11"/>
      <c r="D112" s="12"/>
      <c r="E112" s="11"/>
      <c r="F112" s="11"/>
      <c r="G112" s="11"/>
      <c r="H112" s="11"/>
      <c r="I112" s="11"/>
      <c r="J112" s="11"/>
      <c r="K112" s="12"/>
      <c r="L112" s="11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</sheetData>
  <sheetProtection/>
  <mergeCells count="4">
    <mergeCell ref="A12:D12"/>
    <mergeCell ref="B15:B16"/>
    <mergeCell ref="A15:A16"/>
    <mergeCell ref="A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8"/>
  <sheetViews>
    <sheetView view="pageBreakPreview"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5.57421875" style="0" customWidth="1"/>
    <col min="2" max="2" width="64.421875" style="0" customWidth="1"/>
    <col min="3" max="3" width="16.421875" style="37" customWidth="1"/>
    <col min="4" max="4" width="17.00390625" style="37" customWidth="1"/>
    <col min="5" max="5" width="22.57421875" style="0" bestFit="1" customWidth="1"/>
  </cols>
  <sheetData>
    <row r="2" spans="1:5" ht="12.75">
      <c r="A2" s="6"/>
      <c r="C2" s="36" t="s">
        <v>6</v>
      </c>
      <c r="D2" s="36"/>
      <c r="E2" s="9"/>
    </row>
    <row r="3" spans="1:5" ht="12.75">
      <c r="A3" s="7"/>
      <c r="E3" s="7"/>
    </row>
    <row r="4" spans="1:5" ht="12.75">
      <c r="A4" s="7"/>
      <c r="C4" s="37" t="s">
        <v>65</v>
      </c>
      <c r="E4" s="7"/>
    </row>
    <row r="5" spans="1:5" ht="12.75">
      <c r="A5" s="7"/>
      <c r="C5" s="40" t="s">
        <v>15</v>
      </c>
      <c r="E5" s="7"/>
    </row>
    <row r="6" spans="1:5" ht="12.75">
      <c r="A6" s="15"/>
      <c r="C6" s="38" t="s">
        <v>10</v>
      </c>
      <c r="D6" s="38"/>
      <c r="E6" s="10"/>
    </row>
    <row r="7" spans="1:5" ht="12.75">
      <c r="A7" s="7"/>
      <c r="E7" s="7"/>
    </row>
    <row r="8" spans="1:5" ht="12.75">
      <c r="A8" s="7"/>
      <c r="C8" s="37" t="s">
        <v>54</v>
      </c>
      <c r="E8" s="7"/>
    </row>
    <row r="9" spans="1:5" ht="12.75">
      <c r="A9" s="7"/>
      <c r="E9" s="7"/>
    </row>
    <row r="10" spans="1:5" ht="12.75">
      <c r="A10" s="7"/>
      <c r="B10" s="2"/>
      <c r="C10" s="37" t="s">
        <v>8</v>
      </c>
      <c r="E10" s="7"/>
    </row>
    <row r="11" ht="12.75">
      <c r="B11" s="2"/>
    </row>
    <row r="12" spans="1:16" ht="15">
      <c r="A12" s="82" t="s">
        <v>16</v>
      </c>
      <c r="B12" s="82"/>
      <c r="C12" s="82"/>
      <c r="D12" s="8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4.25">
      <c r="A13" s="86" t="s">
        <v>22</v>
      </c>
      <c r="B13" s="86"/>
      <c r="C13" s="86"/>
      <c r="D13" s="8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ht="12.75">
      <c r="B14" s="2"/>
    </row>
    <row r="15" spans="1:5" ht="15">
      <c r="A15" s="84" t="s">
        <v>9</v>
      </c>
      <c r="B15" s="83" t="s">
        <v>1</v>
      </c>
      <c r="C15" s="32" t="s">
        <v>2</v>
      </c>
      <c r="D15" s="32" t="s">
        <v>4</v>
      </c>
      <c r="E15" s="87" t="s">
        <v>74</v>
      </c>
    </row>
    <row r="16" spans="1:5" ht="15">
      <c r="A16" s="85"/>
      <c r="B16" s="83"/>
      <c r="C16" s="32" t="s">
        <v>3</v>
      </c>
      <c r="D16" s="32" t="s">
        <v>5</v>
      </c>
      <c r="E16" s="88"/>
    </row>
    <row r="17" spans="1:5" ht="12.75" customHeight="1">
      <c r="A17" s="3"/>
      <c r="B17" s="4" t="s">
        <v>20</v>
      </c>
      <c r="C17" s="34"/>
      <c r="D17" s="34"/>
      <c r="E17" s="3"/>
    </row>
    <row r="18" spans="1:5" ht="15" customHeight="1">
      <c r="A18" s="5">
        <v>1</v>
      </c>
      <c r="B18" s="28" t="s">
        <v>30</v>
      </c>
      <c r="C18" s="41">
        <f>14*2.2</f>
        <v>30.800000000000004</v>
      </c>
      <c r="D18" s="33" t="s">
        <v>75</v>
      </c>
      <c r="E18" s="5"/>
    </row>
    <row r="19" spans="1:5" ht="14.25">
      <c r="A19" s="5">
        <v>2</v>
      </c>
      <c r="B19" s="27" t="s">
        <v>78</v>
      </c>
      <c r="C19" s="41">
        <f>30.8*1</f>
        <v>30.8</v>
      </c>
      <c r="D19" s="33" t="s">
        <v>76</v>
      </c>
      <c r="E19" s="29" t="s">
        <v>77</v>
      </c>
    </row>
    <row r="20" spans="1:5" ht="12.75" customHeight="1">
      <c r="A20" s="5">
        <v>3</v>
      </c>
      <c r="B20" s="27" t="s">
        <v>79</v>
      </c>
      <c r="C20" s="41">
        <f>2*13.5</f>
        <v>27</v>
      </c>
      <c r="D20" s="33" t="s">
        <v>75</v>
      </c>
      <c r="E20" s="5"/>
    </row>
    <row r="21" spans="1:5" ht="12.75" customHeight="1">
      <c r="A21" s="5">
        <v>4</v>
      </c>
      <c r="B21" s="27" t="s">
        <v>34</v>
      </c>
      <c r="C21" s="41">
        <f>1.8*13.5*0.2</f>
        <v>4.86</v>
      </c>
      <c r="D21" s="33" t="s">
        <v>76</v>
      </c>
      <c r="E21" s="29"/>
    </row>
    <row r="22" spans="1:5" ht="12.75" customHeight="1">
      <c r="A22" s="5">
        <v>5</v>
      </c>
      <c r="B22" s="27" t="s">
        <v>55</v>
      </c>
      <c r="C22" s="41">
        <f>1.7*2*5*0.4+0.4*1.7</f>
        <v>7.48</v>
      </c>
      <c r="D22" s="33" t="s">
        <v>75</v>
      </c>
      <c r="E22" s="5"/>
    </row>
    <row r="23" spans="1:5" ht="12.75" customHeight="1">
      <c r="A23" s="5">
        <v>6</v>
      </c>
      <c r="B23" s="27" t="s">
        <v>62</v>
      </c>
      <c r="C23" s="42">
        <f>5*2*0.5*0.5*0.5</f>
        <v>1.25</v>
      </c>
      <c r="D23" s="33" t="s">
        <v>76</v>
      </c>
      <c r="E23" s="29"/>
    </row>
    <row r="24" spans="1:5" ht="12.75" customHeight="1">
      <c r="A24" s="5">
        <v>7</v>
      </c>
      <c r="B24" s="27" t="s">
        <v>56</v>
      </c>
      <c r="C24" s="42">
        <f>5*2*0.5*0.5*0.5</f>
        <v>1.25</v>
      </c>
      <c r="D24" s="33" t="s">
        <v>76</v>
      </c>
      <c r="E24" s="29"/>
    </row>
    <row r="25" spans="1:5" ht="27" customHeight="1">
      <c r="A25" s="5">
        <v>8</v>
      </c>
      <c r="B25" s="27" t="s">
        <v>37</v>
      </c>
      <c r="C25" s="41">
        <f>6*1.5</f>
        <v>9</v>
      </c>
      <c r="D25" s="33" t="s">
        <v>75</v>
      </c>
      <c r="E25" s="5"/>
    </row>
    <row r="26" spans="1:5" ht="12.75" customHeight="1">
      <c r="A26" s="5">
        <v>9</v>
      </c>
      <c r="B26" s="27" t="s">
        <v>70</v>
      </c>
      <c r="C26" s="41">
        <f>6/0.5*2*1.5*2*3.14*0.007</f>
        <v>1.5825600000000002</v>
      </c>
      <c r="D26" s="33" t="s">
        <v>75</v>
      </c>
      <c r="E26" s="5"/>
    </row>
    <row r="27" spans="1:5" ht="16.5" customHeight="1">
      <c r="A27" s="5">
        <v>10</v>
      </c>
      <c r="B27" s="27" t="s">
        <v>80</v>
      </c>
      <c r="C27" s="41">
        <f>6/0.5*0.5</f>
        <v>6</v>
      </c>
      <c r="D27" s="33" t="s">
        <v>75</v>
      </c>
      <c r="E27" s="5"/>
    </row>
    <row r="28" spans="1:5" ht="12.75" customHeight="1">
      <c r="A28" s="5">
        <v>11</v>
      </c>
      <c r="B28" s="27" t="s">
        <v>88</v>
      </c>
      <c r="C28" s="41">
        <v>44</v>
      </c>
      <c r="D28" s="33" t="s">
        <v>32</v>
      </c>
      <c r="E28" s="5"/>
    </row>
    <row r="29" spans="1:5" ht="12.75" customHeight="1">
      <c r="A29" s="5">
        <v>12</v>
      </c>
      <c r="B29" s="27" t="s">
        <v>71</v>
      </c>
      <c r="C29" s="41">
        <v>4</v>
      </c>
      <c r="D29" s="34" t="s">
        <v>72</v>
      </c>
      <c r="E29" s="29" t="s">
        <v>81</v>
      </c>
    </row>
    <row r="30" spans="1:5" ht="12.75" customHeight="1">
      <c r="A30" s="5">
        <v>13</v>
      </c>
      <c r="B30" s="27" t="s">
        <v>73</v>
      </c>
      <c r="C30" s="41">
        <v>2</v>
      </c>
      <c r="D30" s="34" t="s">
        <v>72</v>
      </c>
      <c r="E30" s="29" t="s">
        <v>82</v>
      </c>
    </row>
    <row r="31" spans="1:5" ht="12.75" customHeight="1">
      <c r="A31" s="5">
        <v>14</v>
      </c>
      <c r="B31" s="27" t="s">
        <v>57</v>
      </c>
      <c r="C31" s="41">
        <f>1.5*13.5</f>
        <v>20.25</v>
      </c>
      <c r="D31" s="33" t="s">
        <v>75</v>
      </c>
      <c r="E31" s="5"/>
    </row>
    <row r="32" spans="1:5" ht="12.75" customHeight="1">
      <c r="A32" s="5">
        <v>15</v>
      </c>
      <c r="B32" s="27" t="s">
        <v>41</v>
      </c>
      <c r="C32" s="41">
        <f>2*13.5</f>
        <v>27</v>
      </c>
      <c r="D32" s="33" t="s">
        <v>75</v>
      </c>
      <c r="E32" s="5"/>
    </row>
    <row r="33" spans="1:5" ht="24" customHeight="1">
      <c r="A33" s="5">
        <v>16</v>
      </c>
      <c r="B33" s="45" t="s">
        <v>85</v>
      </c>
      <c r="C33" s="41">
        <f>2*13.5</f>
        <v>27</v>
      </c>
      <c r="D33" s="33" t="s">
        <v>75</v>
      </c>
      <c r="E33" s="28" t="s">
        <v>87</v>
      </c>
    </row>
    <row r="34" spans="1:5" ht="12.75" customHeight="1">
      <c r="A34" s="5">
        <v>17</v>
      </c>
      <c r="B34" s="27" t="s">
        <v>58</v>
      </c>
      <c r="C34" s="41">
        <f>1.5*13.5</f>
        <v>20.25</v>
      </c>
      <c r="D34" s="33" t="s">
        <v>75</v>
      </c>
      <c r="E34" s="5"/>
    </row>
    <row r="35" spans="1:5" ht="12.75" customHeight="1">
      <c r="A35" s="5">
        <v>18</v>
      </c>
      <c r="B35" s="27" t="s">
        <v>43</v>
      </c>
      <c r="C35" s="41">
        <f>30.8*1</f>
        <v>30.8</v>
      </c>
      <c r="D35" s="33" t="s">
        <v>76</v>
      </c>
      <c r="E35" s="29"/>
    </row>
    <row r="36" spans="1:5" ht="12.75" customHeight="1">
      <c r="A36" s="5">
        <v>19</v>
      </c>
      <c r="B36" s="27" t="s">
        <v>67</v>
      </c>
      <c r="C36" s="41">
        <f>30.8*0.15</f>
        <v>4.62</v>
      </c>
      <c r="D36" s="33" t="s">
        <v>76</v>
      </c>
      <c r="E36" s="29"/>
    </row>
    <row r="37" spans="1:5" ht="12.75" customHeight="1">
      <c r="A37" s="5">
        <v>20</v>
      </c>
      <c r="B37" s="27" t="s">
        <v>83</v>
      </c>
      <c r="C37" s="41">
        <f>14*2.2</f>
        <v>30.800000000000004</v>
      </c>
      <c r="D37" s="33" t="s">
        <v>75</v>
      </c>
      <c r="E37" s="5"/>
    </row>
    <row r="38" spans="1:5" ht="12.75" customHeight="1">
      <c r="A38" s="3"/>
      <c r="B38" s="4" t="s">
        <v>45</v>
      </c>
      <c r="C38" s="34"/>
      <c r="D38" s="34"/>
      <c r="E38" s="3"/>
    </row>
    <row r="39" spans="1:5" ht="12.75" customHeight="1">
      <c r="A39" s="5">
        <v>1</v>
      </c>
      <c r="B39" s="28" t="s">
        <v>84</v>
      </c>
      <c r="C39" s="41">
        <f>12*0.25*0.065</f>
        <v>0.195</v>
      </c>
      <c r="D39" s="33" t="s">
        <v>75</v>
      </c>
      <c r="E39" s="5"/>
    </row>
    <row r="40" spans="1:5" ht="12.75" customHeight="1">
      <c r="A40" s="5">
        <v>2</v>
      </c>
      <c r="B40" s="28" t="s">
        <v>68</v>
      </c>
      <c r="C40" s="41">
        <f>(1.7*12*7.36+2.46*3*3)/1000</f>
        <v>0.172284</v>
      </c>
      <c r="D40" s="34" t="s">
        <v>59</v>
      </c>
      <c r="E40" s="5"/>
    </row>
    <row r="41" spans="1:5" ht="12.75" customHeight="1">
      <c r="A41" s="5">
        <v>3</v>
      </c>
      <c r="B41" s="28" t="s">
        <v>69</v>
      </c>
      <c r="C41" s="41">
        <f>(4*2.5*4.84+1.7*4*8.59+1.8*4.84*8)*2/1000</f>
        <v>0.35301599999999994</v>
      </c>
      <c r="D41" s="34" t="s">
        <v>59</v>
      </c>
      <c r="E41" s="5"/>
    </row>
    <row r="42" spans="1:5" ht="12.75" customHeight="1">
      <c r="A42" s="5">
        <v>4</v>
      </c>
      <c r="B42" s="27" t="s">
        <v>48</v>
      </c>
      <c r="C42" s="41">
        <f>(1.7*12*0.32+3*3*0.16)+(4*2.5*4.84*0.23+1.7*4*0.4+1.8*0.23*8)*2</f>
        <v>42.29600000000001</v>
      </c>
      <c r="D42" s="33" t="s">
        <v>75</v>
      </c>
      <c r="E42" s="5"/>
    </row>
    <row r="43" spans="1:5" ht="12.75" customHeight="1">
      <c r="A43" s="5">
        <v>5</v>
      </c>
      <c r="B43" s="28" t="s">
        <v>30</v>
      </c>
      <c r="C43" s="41">
        <f>8*2.2</f>
        <v>17.6</v>
      </c>
      <c r="D43" s="33" t="s">
        <v>75</v>
      </c>
      <c r="E43" s="5"/>
    </row>
    <row r="44" spans="1:5" ht="12.75" customHeight="1">
      <c r="A44" s="5">
        <v>6</v>
      </c>
      <c r="B44" s="27" t="s">
        <v>78</v>
      </c>
      <c r="C44" s="41">
        <f>7*2.2*1</f>
        <v>15.400000000000002</v>
      </c>
      <c r="D44" s="33" t="s">
        <v>76</v>
      </c>
      <c r="E44" s="29" t="s">
        <v>77</v>
      </c>
    </row>
    <row r="45" spans="1:5" ht="12.75" customHeight="1">
      <c r="A45" s="5">
        <v>7</v>
      </c>
      <c r="B45" s="27" t="s">
        <v>79</v>
      </c>
      <c r="C45" s="41">
        <f>6*1.8</f>
        <v>10.8</v>
      </c>
      <c r="D45" s="33" t="s">
        <v>75</v>
      </c>
      <c r="E45" s="5"/>
    </row>
    <row r="46" spans="1:5" ht="12.75" customHeight="1">
      <c r="A46" s="5">
        <v>8</v>
      </c>
      <c r="B46" s="27" t="s">
        <v>34</v>
      </c>
      <c r="C46" s="41">
        <f>4.5*1.8</f>
        <v>8.1</v>
      </c>
      <c r="D46" s="33" t="s">
        <v>75</v>
      </c>
      <c r="E46" s="5"/>
    </row>
    <row r="47" spans="1:5" ht="12.75" customHeight="1">
      <c r="A47" s="5">
        <v>9</v>
      </c>
      <c r="B47" s="27" t="s">
        <v>86</v>
      </c>
      <c r="C47" s="41">
        <f>0.4*4*2</f>
        <v>3.2</v>
      </c>
      <c r="D47" s="33" t="s">
        <v>75</v>
      </c>
      <c r="E47" s="5"/>
    </row>
    <row r="48" spans="1:5" ht="12.75" customHeight="1">
      <c r="A48" s="5">
        <v>10</v>
      </c>
      <c r="B48" s="27" t="s">
        <v>60</v>
      </c>
      <c r="C48" s="41">
        <f>1.5*0.8*0.25+0.5*0.5*0.25</f>
        <v>0.36250000000000004</v>
      </c>
      <c r="D48" s="33" t="s">
        <v>76</v>
      </c>
      <c r="E48" s="29"/>
    </row>
    <row r="49" spans="1:5" ht="12.75" customHeight="1">
      <c r="A49" s="5">
        <v>11</v>
      </c>
      <c r="B49" s="27" t="s">
        <v>36</v>
      </c>
      <c r="C49" s="41">
        <f>1.7*2*20*0.4</f>
        <v>27.200000000000003</v>
      </c>
      <c r="D49" s="33" t="s">
        <v>75</v>
      </c>
      <c r="E49" s="5"/>
    </row>
    <row r="50" spans="1:5" ht="12.75" customHeight="1">
      <c r="A50" s="5">
        <v>12</v>
      </c>
      <c r="B50" s="27" t="s">
        <v>62</v>
      </c>
      <c r="C50" s="42">
        <f>40*0.5*0.5*0.5</f>
        <v>5</v>
      </c>
      <c r="D50" s="33" t="s">
        <v>76</v>
      </c>
      <c r="E50" s="29"/>
    </row>
    <row r="51" spans="1:5" ht="12.75" customHeight="1">
      <c r="A51" s="5">
        <v>13</v>
      </c>
      <c r="B51" s="27" t="s">
        <v>56</v>
      </c>
      <c r="C51" s="42">
        <f>40*0.5*0.5*0.5</f>
        <v>5</v>
      </c>
      <c r="D51" s="33" t="s">
        <v>76</v>
      </c>
      <c r="E51" s="29"/>
    </row>
    <row r="52" spans="1:5" ht="26.25" customHeight="1">
      <c r="A52" s="5">
        <v>14</v>
      </c>
      <c r="B52" s="27" t="s">
        <v>37</v>
      </c>
      <c r="C52" s="41">
        <f>71*1.5</f>
        <v>106.5</v>
      </c>
      <c r="D52" s="33" t="s">
        <v>75</v>
      </c>
      <c r="E52" s="5"/>
    </row>
    <row r="53" spans="1:5" ht="12.75" customHeight="1">
      <c r="A53" s="5">
        <v>15</v>
      </c>
      <c r="B53" s="27" t="s">
        <v>70</v>
      </c>
      <c r="C53" s="41">
        <f>71/0.5*2*1.5*2*3.14*0.007</f>
        <v>18.726960000000002</v>
      </c>
      <c r="D53" s="33" t="s">
        <v>75</v>
      </c>
      <c r="E53" s="5"/>
    </row>
    <row r="54" spans="1:5" ht="12.75" customHeight="1">
      <c r="A54" s="5">
        <v>16</v>
      </c>
      <c r="B54" s="27" t="s">
        <v>39</v>
      </c>
      <c r="C54" s="41">
        <f>71/0.5*0.5</f>
        <v>71</v>
      </c>
      <c r="D54" s="33" t="s">
        <v>75</v>
      </c>
      <c r="E54" s="5"/>
    </row>
    <row r="55" spans="1:5" ht="12.75" customHeight="1">
      <c r="A55" s="5">
        <v>17</v>
      </c>
      <c r="B55" s="27" t="s">
        <v>88</v>
      </c>
      <c r="C55" s="41">
        <v>426</v>
      </c>
      <c r="D55" s="33" t="s">
        <v>32</v>
      </c>
      <c r="E55" s="5"/>
    </row>
    <row r="56" spans="1:5" ht="12.75" customHeight="1">
      <c r="A56" s="5">
        <v>18</v>
      </c>
      <c r="B56" s="27" t="s">
        <v>71</v>
      </c>
      <c r="C56" s="41">
        <v>1</v>
      </c>
      <c r="D56" s="34" t="s">
        <v>72</v>
      </c>
      <c r="E56" s="29" t="s">
        <v>81</v>
      </c>
    </row>
    <row r="57" spans="1:5" ht="12.75" customHeight="1">
      <c r="A57" s="5">
        <v>19</v>
      </c>
      <c r="B57" s="27" t="s">
        <v>73</v>
      </c>
      <c r="C57" s="41">
        <v>2</v>
      </c>
      <c r="D57" s="34" t="s">
        <v>72</v>
      </c>
      <c r="E57" s="29" t="s">
        <v>82</v>
      </c>
    </row>
    <row r="58" spans="1:5" ht="12.75" customHeight="1">
      <c r="A58" s="5">
        <v>20</v>
      </c>
      <c r="B58" s="27" t="s">
        <v>57</v>
      </c>
      <c r="C58" s="41">
        <f>4.5*1.5</f>
        <v>6.75</v>
      </c>
      <c r="D58" s="33" t="s">
        <v>75</v>
      </c>
      <c r="E58" s="5"/>
    </row>
    <row r="59" spans="1:5" ht="12.75" customHeight="1">
      <c r="A59" s="5">
        <v>21</v>
      </c>
      <c r="B59" s="27" t="s">
        <v>41</v>
      </c>
      <c r="C59" s="41">
        <f>4.5*1.5</f>
        <v>6.75</v>
      </c>
      <c r="D59" s="33" t="s">
        <v>75</v>
      </c>
      <c r="E59" s="5"/>
    </row>
    <row r="60" spans="1:5" ht="26.25" customHeight="1">
      <c r="A60" s="5">
        <v>22</v>
      </c>
      <c r="B60" s="45" t="s">
        <v>85</v>
      </c>
      <c r="C60" s="41">
        <f>4.5*1.5</f>
        <v>6.75</v>
      </c>
      <c r="D60" s="33" t="s">
        <v>75</v>
      </c>
      <c r="E60" s="28" t="s">
        <v>87</v>
      </c>
    </row>
    <row r="61" spans="1:5" ht="12.75" customHeight="1">
      <c r="A61" s="5">
        <v>23</v>
      </c>
      <c r="B61" s="27" t="s">
        <v>58</v>
      </c>
      <c r="C61" s="41">
        <f>4.5*1.5</f>
        <v>6.75</v>
      </c>
      <c r="D61" s="33" t="s">
        <v>75</v>
      </c>
      <c r="E61" s="5"/>
    </row>
    <row r="62" spans="1:5" ht="12.75" customHeight="1">
      <c r="A62" s="5">
        <v>24</v>
      </c>
      <c r="B62" s="27" t="s">
        <v>43</v>
      </c>
      <c r="C62" s="41">
        <f>7*2.2*1</f>
        <v>15.400000000000002</v>
      </c>
      <c r="D62" s="33" t="s">
        <v>76</v>
      </c>
      <c r="E62" s="29"/>
    </row>
    <row r="63" spans="1:5" ht="12.75" customHeight="1">
      <c r="A63" s="5">
        <v>25</v>
      </c>
      <c r="B63" s="27" t="s">
        <v>67</v>
      </c>
      <c r="C63" s="41">
        <f>7*2.2*0.15</f>
        <v>2.31</v>
      </c>
      <c r="D63" s="33" t="s">
        <v>76</v>
      </c>
      <c r="E63" s="29"/>
    </row>
    <row r="64" spans="1:5" ht="12.75" customHeight="1">
      <c r="A64" s="5">
        <v>26</v>
      </c>
      <c r="B64" s="27" t="s">
        <v>83</v>
      </c>
      <c r="C64" s="41">
        <f>8*2.2</f>
        <v>17.6</v>
      </c>
      <c r="D64" s="33" t="s">
        <v>75</v>
      </c>
      <c r="E64" s="5"/>
    </row>
    <row r="65" spans="1:5" ht="12.75" customHeight="1">
      <c r="A65" s="3"/>
      <c r="B65" s="4" t="s">
        <v>50</v>
      </c>
      <c r="C65" s="34"/>
      <c r="D65" s="34"/>
      <c r="E65" s="3"/>
    </row>
    <row r="66" spans="1:5" ht="12.75" customHeight="1">
      <c r="A66" s="5">
        <v>1</v>
      </c>
      <c r="B66" s="28" t="s">
        <v>30</v>
      </c>
      <c r="C66" s="41">
        <f>23*2.2+3*2</f>
        <v>56.6</v>
      </c>
      <c r="D66" s="33" t="s">
        <v>75</v>
      </c>
      <c r="E66" s="5"/>
    </row>
    <row r="67" spans="1:5" ht="12.75" customHeight="1">
      <c r="A67" s="5">
        <v>2</v>
      </c>
      <c r="B67" s="27" t="s">
        <v>78</v>
      </c>
      <c r="C67" s="41">
        <f>50.6*1</f>
        <v>50.6</v>
      </c>
      <c r="D67" s="33" t="s">
        <v>76</v>
      </c>
      <c r="E67" s="29" t="s">
        <v>77</v>
      </c>
    </row>
    <row r="68" spans="1:5" ht="12.75" customHeight="1">
      <c r="A68" s="5">
        <v>3</v>
      </c>
      <c r="B68" s="27" t="s">
        <v>79</v>
      </c>
      <c r="C68" s="41">
        <f>2*22</f>
        <v>44</v>
      </c>
      <c r="D68" s="33" t="s">
        <v>75</v>
      </c>
      <c r="E68" s="5"/>
    </row>
    <row r="69" spans="1:5" ht="12.75" customHeight="1">
      <c r="A69" s="5">
        <v>4</v>
      </c>
      <c r="B69" s="27" t="s">
        <v>34</v>
      </c>
      <c r="C69" s="41">
        <f>1.8*18+2.5*1.8</f>
        <v>36.9</v>
      </c>
      <c r="D69" s="33" t="s">
        <v>75</v>
      </c>
      <c r="E69" s="5"/>
    </row>
    <row r="70" spans="1:5" ht="12.75" customHeight="1">
      <c r="A70" s="5">
        <v>5</v>
      </c>
      <c r="B70" s="27" t="s">
        <v>36</v>
      </c>
      <c r="C70" s="41">
        <f>1.7*2*6*0.4</f>
        <v>8.16</v>
      </c>
      <c r="D70" s="33" t="s">
        <v>75</v>
      </c>
      <c r="E70" s="5"/>
    </row>
    <row r="71" spans="1:5" ht="12.75" customHeight="1">
      <c r="A71" s="5">
        <v>6</v>
      </c>
      <c r="B71" s="27" t="s">
        <v>62</v>
      </c>
      <c r="C71" s="42">
        <f>12*0.5*0.5*0.5</f>
        <v>1.5</v>
      </c>
      <c r="D71" s="33" t="s">
        <v>76</v>
      </c>
      <c r="E71" s="29"/>
    </row>
    <row r="72" spans="1:5" ht="12.75" customHeight="1">
      <c r="A72" s="5">
        <v>7</v>
      </c>
      <c r="B72" s="27" t="s">
        <v>56</v>
      </c>
      <c r="C72" s="42">
        <f>12*0.5*0.5*0.5</f>
        <v>1.5</v>
      </c>
      <c r="D72" s="33" t="s">
        <v>76</v>
      </c>
      <c r="E72" s="29"/>
    </row>
    <row r="73" spans="1:5" ht="12.75">
      <c r="A73" s="5">
        <v>8</v>
      </c>
      <c r="B73" s="27" t="s">
        <v>51</v>
      </c>
      <c r="C73" s="41">
        <f>12.3*1.5/1000</f>
        <v>0.01845</v>
      </c>
      <c r="D73" s="34" t="s">
        <v>59</v>
      </c>
      <c r="E73" s="5"/>
    </row>
    <row r="74" spans="1:5" ht="14.25">
      <c r="A74" s="5">
        <v>9</v>
      </c>
      <c r="B74" s="27" t="s">
        <v>52</v>
      </c>
      <c r="C74" s="41">
        <f>1.6*0.4</f>
        <v>0.6400000000000001</v>
      </c>
      <c r="D74" s="33" t="s">
        <v>75</v>
      </c>
      <c r="E74" s="5"/>
    </row>
    <row r="75" spans="1:5" ht="12.75">
      <c r="A75" s="5">
        <v>10</v>
      </c>
      <c r="B75" s="27" t="s">
        <v>92</v>
      </c>
      <c r="C75" s="41">
        <v>1</v>
      </c>
      <c r="D75" s="33" t="s">
        <v>72</v>
      </c>
      <c r="E75" s="29" t="s">
        <v>89</v>
      </c>
    </row>
    <row r="76" spans="1:5" ht="12.75" customHeight="1">
      <c r="A76" s="5">
        <v>11</v>
      </c>
      <c r="B76" s="27" t="s">
        <v>71</v>
      </c>
      <c r="C76" s="41">
        <v>7</v>
      </c>
      <c r="D76" s="34" t="s">
        <v>72</v>
      </c>
      <c r="E76" s="29" t="s">
        <v>81</v>
      </c>
    </row>
    <row r="77" spans="1:5" ht="12.75" customHeight="1">
      <c r="A77" s="5">
        <v>12</v>
      </c>
      <c r="B77" s="27" t="s">
        <v>73</v>
      </c>
      <c r="C77" s="41">
        <v>2</v>
      </c>
      <c r="D77" s="34" t="s">
        <v>72</v>
      </c>
      <c r="E77" s="29" t="s">
        <v>82</v>
      </c>
    </row>
    <row r="78" spans="1:5" ht="14.25">
      <c r="A78" s="5">
        <v>13</v>
      </c>
      <c r="B78" s="27" t="s">
        <v>41</v>
      </c>
      <c r="C78" s="41">
        <f>2*22</f>
        <v>44</v>
      </c>
      <c r="D78" s="33" t="s">
        <v>75</v>
      </c>
      <c r="E78" s="5"/>
    </row>
    <row r="79" spans="1:5" ht="27.75" customHeight="1">
      <c r="A79" s="5">
        <v>13</v>
      </c>
      <c r="B79" s="45" t="s">
        <v>85</v>
      </c>
      <c r="C79" s="41">
        <f>2*22</f>
        <v>44</v>
      </c>
      <c r="D79" s="33" t="s">
        <v>75</v>
      </c>
      <c r="E79" s="28" t="s">
        <v>87</v>
      </c>
    </row>
    <row r="80" spans="1:5" ht="14.25">
      <c r="A80" s="5">
        <v>14</v>
      </c>
      <c r="B80" s="27" t="s">
        <v>43</v>
      </c>
      <c r="C80" s="41">
        <f>50.6*1</f>
        <v>50.6</v>
      </c>
      <c r="D80" s="33" t="s">
        <v>76</v>
      </c>
      <c r="E80" s="29"/>
    </row>
    <row r="81" spans="1:5" ht="14.25">
      <c r="A81" s="5">
        <v>15</v>
      </c>
      <c r="B81" s="27" t="s">
        <v>67</v>
      </c>
      <c r="C81" s="41">
        <f>50.6*0.15</f>
        <v>7.59</v>
      </c>
      <c r="D81" s="33" t="s">
        <v>76</v>
      </c>
      <c r="E81" s="29"/>
    </row>
    <row r="82" spans="1:5" ht="14.25">
      <c r="A82" s="5">
        <v>16</v>
      </c>
      <c r="B82" s="27" t="s">
        <v>83</v>
      </c>
      <c r="C82" s="41">
        <f>23*2.2+3*2</f>
        <v>56.6</v>
      </c>
      <c r="D82" s="33" t="s">
        <v>75</v>
      </c>
      <c r="E82" s="5"/>
    </row>
    <row r="83" spans="1:5" ht="12.75">
      <c r="A83" s="3"/>
      <c r="B83" s="4" t="s">
        <v>64</v>
      </c>
      <c r="C83" s="34"/>
      <c r="D83" s="34"/>
      <c r="E83" s="3"/>
    </row>
    <row r="84" spans="1:5" ht="14.25">
      <c r="A84" s="5">
        <v>1</v>
      </c>
      <c r="B84" s="27" t="s">
        <v>66</v>
      </c>
      <c r="C84" s="41">
        <f>3*1.5*1</f>
        <v>4.5</v>
      </c>
      <c r="D84" s="33" t="s">
        <v>76</v>
      </c>
      <c r="E84" s="29"/>
    </row>
    <row r="85" spans="1:5" ht="14.25">
      <c r="A85" s="5">
        <v>2</v>
      </c>
      <c r="B85" s="27" t="s">
        <v>79</v>
      </c>
      <c r="C85" s="41">
        <f>1*2.2</f>
        <v>2.2</v>
      </c>
      <c r="D85" s="33" t="s">
        <v>75</v>
      </c>
      <c r="E85" s="5"/>
    </row>
    <row r="86" spans="1:5" ht="14.25">
      <c r="A86" s="5">
        <v>3</v>
      </c>
      <c r="B86" s="27" t="s">
        <v>34</v>
      </c>
      <c r="C86" s="41">
        <f>1*2.2</f>
        <v>2.2</v>
      </c>
      <c r="D86" s="33" t="s">
        <v>75</v>
      </c>
      <c r="E86" s="5"/>
    </row>
    <row r="87" spans="1:5" ht="12.75" customHeight="1">
      <c r="A87" s="5">
        <v>4</v>
      </c>
      <c r="B87" s="27" t="s">
        <v>90</v>
      </c>
      <c r="C87" s="41">
        <v>1</v>
      </c>
      <c r="D87" s="34" t="s">
        <v>72</v>
      </c>
      <c r="E87" s="29" t="s">
        <v>91</v>
      </c>
    </row>
    <row r="88" spans="1:5" ht="14.25">
      <c r="A88" s="5">
        <v>5</v>
      </c>
      <c r="B88" s="27" t="s">
        <v>41</v>
      </c>
      <c r="C88" s="41">
        <f>1*2.5</f>
        <v>2.5</v>
      </c>
      <c r="D88" s="33" t="s">
        <v>75</v>
      </c>
      <c r="E88" s="5"/>
    </row>
    <row r="89" spans="1:5" ht="24.75" customHeight="1">
      <c r="A89" s="5">
        <v>6</v>
      </c>
      <c r="B89" s="45" t="s">
        <v>85</v>
      </c>
      <c r="C89" s="41">
        <f>1*2.5</f>
        <v>2.5</v>
      </c>
      <c r="D89" s="33" t="s">
        <v>75</v>
      </c>
      <c r="E89" s="28" t="s">
        <v>87</v>
      </c>
    </row>
    <row r="90" spans="1:5" ht="14.25">
      <c r="A90" s="5">
        <v>7</v>
      </c>
      <c r="B90" s="28" t="s">
        <v>43</v>
      </c>
      <c r="C90" s="41">
        <f>3*1.5*1</f>
        <v>4.5</v>
      </c>
      <c r="D90" s="33" t="s">
        <v>76</v>
      </c>
      <c r="E90" s="29"/>
    </row>
    <row r="91" spans="1:5" ht="12.75">
      <c r="A91" s="18"/>
      <c r="B91" s="20"/>
      <c r="C91" s="43"/>
      <c r="D91" s="24"/>
      <c r="E91" s="18"/>
    </row>
    <row r="92" spans="1:5" ht="12.75">
      <c r="A92" s="24"/>
      <c r="B92" s="21"/>
      <c r="C92" s="43"/>
      <c r="D92" s="24"/>
      <c r="E92" s="18"/>
    </row>
    <row r="93" spans="1:5" ht="12.75">
      <c r="A93" s="24"/>
      <c r="B93" s="19"/>
      <c r="C93" s="43"/>
      <c r="D93" s="24"/>
      <c r="E93" s="18"/>
    </row>
    <row r="94" spans="1:5" ht="12.75">
      <c r="A94" s="24"/>
      <c r="B94" s="21"/>
      <c r="C94" s="43"/>
      <c r="D94" s="35"/>
      <c r="E94" s="22"/>
    </row>
    <row r="95" spans="1:5" ht="12.75">
      <c r="A95" s="24"/>
      <c r="B95" s="12" t="s">
        <v>11</v>
      </c>
      <c r="D95" s="39" t="s">
        <v>12</v>
      </c>
      <c r="E95" s="13"/>
    </row>
    <row r="96" spans="1:5" ht="12.75">
      <c r="A96" s="24"/>
      <c r="B96" s="12"/>
      <c r="D96" s="39"/>
      <c r="E96" s="13"/>
    </row>
    <row r="97" spans="1:5" ht="12.75">
      <c r="A97" s="24"/>
      <c r="B97" s="12" t="s">
        <v>13</v>
      </c>
      <c r="C97" s="24"/>
      <c r="D97" s="40" t="s">
        <v>14</v>
      </c>
      <c r="E97" s="12"/>
    </row>
    <row r="98" spans="1:5" ht="12.75">
      <c r="A98" s="24"/>
      <c r="B98" s="12"/>
      <c r="C98" s="24"/>
      <c r="D98" s="40"/>
      <c r="E98" s="12"/>
    </row>
    <row r="99" spans="1:5" ht="12.75">
      <c r="A99" s="24"/>
      <c r="B99" s="12" t="s">
        <v>17</v>
      </c>
      <c r="C99" s="24"/>
      <c r="D99" s="40" t="s">
        <v>18</v>
      </c>
      <c r="E99" s="12"/>
    </row>
    <row r="100" spans="1:5" ht="12.75">
      <c r="A100" s="18"/>
      <c r="B100" s="12"/>
      <c r="C100" s="24"/>
      <c r="D100" s="40"/>
      <c r="E100" s="12"/>
    </row>
    <row r="101" ht="12.75">
      <c r="C101" s="44"/>
    </row>
    <row r="102" ht="12.75">
      <c r="C102" s="44"/>
    </row>
    <row r="103" spans="2:9" ht="12.75">
      <c r="B103" s="12"/>
      <c r="G103" s="11"/>
      <c r="H103" s="11"/>
      <c r="I103" s="11"/>
    </row>
    <row r="104" spans="2:12" ht="12.75">
      <c r="B104" s="12"/>
      <c r="D104" s="39"/>
      <c r="E104" s="13"/>
      <c r="K104" s="13"/>
      <c r="L104" s="11"/>
    </row>
    <row r="105" spans="2:12" ht="12.75">
      <c r="B105" s="12"/>
      <c r="D105" s="39"/>
      <c r="E105" s="13"/>
      <c r="K105" s="13"/>
      <c r="L105" s="11"/>
    </row>
    <row r="106" spans="2:12" ht="12.75">
      <c r="B106" s="12"/>
      <c r="C106" s="24"/>
      <c r="D106" s="40"/>
      <c r="E106" s="12"/>
      <c r="F106" s="11"/>
      <c r="G106" s="11"/>
      <c r="H106" s="11"/>
      <c r="I106" s="11"/>
      <c r="J106" s="11"/>
      <c r="K106" s="12"/>
      <c r="L106" s="11"/>
    </row>
    <row r="107" spans="2:12" ht="12.75">
      <c r="B107" s="12"/>
      <c r="C107" s="24"/>
      <c r="D107" s="40"/>
      <c r="E107" s="12"/>
      <c r="F107" s="11"/>
      <c r="G107" s="11"/>
      <c r="H107" s="11"/>
      <c r="I107" s="11"/>
      <c r="J107" s="11"/>
      <c r="K107" s="12"/>
      <c r="L107" s="11"/>
    </row>
    <row r="108" spans="2:12" ht="12.75">
      <c r="B108" s="12"/>
      <c r="C108" s="24"/>
      <c r="D108" s="40"/>
      <c r="E108" s="12"/>
      <c r="F108" s="11"/>
      <c r="G108" s="11"/>
      <c r="H108" s="11"/>
      <c r="I108" s="11"/>
      <c r="J108" s="11"/>
      <c r="K108" s="12"/>
      <c r="L108" s="11"/>
    </row>
  </sheetData>
  <sheetProtection/>
  <mergeCells count="5">
    <mergeCell ref="A12:D12"/>
    <mergeCell ref="A13:D13"/>
    <mergeCell ref="A15:A16"/>
    <mergeCell ref="B15:B16"/>
    <mergeCell ref="E15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  <rowBreaks count="1" manualBreakCount="1">
    <brk id="6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71"/>
  <sheetViews>
    <sheetView view="pageBreakPreview" zoomScaleSheetLayoutView="100" zoomScalePageLayoutView="0" workbookViewId="0" topLeftCell="A4">
      <selection activeCell="B50" sqref="B50"/>
    </sheetView>
  </sheetViews>
  <sheetFormatPr defaultColWidth="9.140625" defaultRowHeight="12.75"/>
  <cols>
    <col min="1" max="1" width="5.57421875" style="0" customWidth="1"/>
    <col min="2" max="2" width="64.421875" style="0" customWidth="1"/>
    <col min="3" max="3" width="16.421875" style="37" customWidth="1"/>
    <col min="4" max="4" width="17.00390625" style="37" customWidth="1"/>
    <col min="5" max="5" width="22.57421875" style="0" bestFit="1" customWidth="1"/>
  </cols>
  <sheetData>
    <row r="2" spans="1:5" ht="12.75">
      <c r="A2" s="6"/>
      <c r="D2" s="36"/>
      <c r="E2" s="46" t="s">
        <v>6</v>
      </c>
    </row>
    <row r="3" spans="1:5" ht="12.75">
      <c r="A3" s="7"/>
      <c r="E3" s="47"/>
    </row>
    <row r="4" spans="1:5" ht="12.75">
      <c r="A4" s="7"/>
      <c r="E4" s="47" t="s">
        <v>65</v>
      </c>
    </row>
    <row r="5" spans="1:5" ht="12.75">
      <c r="A5" s="7"/>
      <c r="E5" s="48" t="s">
        <v>15</v>
      </c>
    </row>
    <row r="6" spans="1:5" ht="12.75">
      <c r="A6" s="15"/>
      <c r="D6" s="38"/>
      <c r="E6" s="49" t="s">
        <v>10</v>
      </c>
    </row>
    <row r="7" spans="1:5" ht="12.75">
      <c r="A7" s="7"/>
      <c r="E7" s="47"/>
    </row>
    <row r="8" spans="1:5" ht="12.75">
      <c r="A8" s="7"/>
      <c r="E8" s="47" t="s">
        <v>54</v>
      </c>
    </row>
    <row r="9" spans="1:5" ht="12.75">
      <c r="A9" s="7"/>
      <c r="E9" s="47"/>
    </row>
    <row r="10" spans="1:5" ht="12.75">
      <c r="A10" s="7"/>
      <c r="B10" s="2"/>
      <c r="E10" s="47" t="s">
        <v>8</v>
      </c>
    </row>
    <row r="11" ht="12.75">
      <c r="B11" s="2"/>
    </row>
    <row r="12" spans="1:16" ht="15">
      <c r="A12" s="82" t="s">
        <v>16</v>
      </c>
      <c r="B12" s="82"/>
      <c r="C12" s="82"/>
      <c r="D12" s="8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4.25">
      <c r="A13" s="86" t="s">
        <v>22</v>
      </c>
      <c r="B13" s="86"/>
      <c r="C13" s="86"/>
      <c r="D13" s="8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ht="12.75">
      <c r="B14" s="2"/>
    </row>
    <row r="15" spans="1:5" ht="15">
      <c r="A15" s="84" t="s">
        <v>9</v>
      </c>
      <c r="B15" s="83" t="s">
        <v>1</v>
      </c>
      <c r="C15" s="32" t="s">
        <v>2</v>
      </c>
      <c r="D15" s="32" t="s">
        <v>4</v>
      </c>
      <c r="E15" s="87" t="s">
        <v>74</v>
      </c>
    </row>
    <row r="16" spans="1:5" ht="15">
      <c r="A16" s="85"/>
      <c r="B16" s="83"/>
      <c r="C16" s="32" t="s">
        <v>3</v>
      </c>
      <c r="D16" s="32" t="s">
        <v>5</v>
      </c>
      <c r="E16" s="88"/>
    </row>
    <row r="17" spans="1:5" ht="12.75" customHeight="1">
      <c r="A17" s="3"/>
      <c r="B17" s="4" t="s">
        <v>50</v>
      </c>
      <c r="C17" s="34"/>
      <c r="D17" s="34"/>
      <c r="E17" s="3"/>
    </row>
    <row r="18" spans="1:5" ht="12.75" customHeight="1">
      <c r="A18" s="5">
        <v>1</v>
      </c>
      <c r="B18" s="28" t="s">
        <v>30</v>
      </c>
      <c r="C18" s="41">
        <f>23*2.8+3*2</f>
        <v>70.39999999999999</v>
      </c>
      <c r="D18" s="33" t="s">
        <v>75</v>
      </c>
      <c r="E18" s="5"/>
    </row>
    <row r="19" spans="1:5" ht="25.5" customHeight="1">
      <c r="A19" s="5">
        <v>2</v>
      </c>
      <c r="B19" s="27" t="s">
        <v>99</v>
      </c>
      <c r="C19" s="41">
        <f>64.4*1</f>
        <v>64.4</v>
      </c>
      <c r="D19" s="33" t="s">
        <v>76</v>
      </c>
      <c r="E19" s="29" t="s">
        <v>77</v>
      </c>
    </row>
    <row r="20" spans="1:5" ht="12.75" customHeight="1">
      <c r="A20" s="5">
        <v>3</v>
      </c>
      <c r="B20" s="27" t="s">
        <v>97</v>
      </c>
      <c r="C20" s="41">
        <f>64.4*1</f>
        <v>64.4</v>
      </c>
      <c r="D20" s="33" t="s">
        <v>76</v>
      </c>
      <c r="E20" s="29"/>
    </row>
    <row r="21" spans="1:5" ht="12.75" customHeight="1">
      <c r="A21" s="5">
        <v>4</v>
      </c>
      <c r="B21" s="27" t="s">
        <v>98</v>
      </c>
      <c r="C21" s="41">
        <f>C20*1.4</f>
        <v>90.16</v>
      </c>
      <c r="D21" s="33" t="s">
        <v>59</v>
      </c>
      <c r="E21" s="29"/>
    </row>
    <row r="22" spans="1:5" ht="12.75" customHeight="1">
      <c r="A22" s="5">
        <v>5</v>
      </c>
      <c r="B22" s="27" t="s">
        <v>79</v>
      </c>
      <c r="C22" s="41">
        <f>2.8*23</f>
        <v>64.39999999999999</v>
      </c>
      <c r="D22" s="33" t="s">
        <v>75</v>
      </c>
      <c r="E22" s="5"/>
    </row>
    <row r="23" spans="1:5" ht="12.75" customHeight="1">
      <c r="A23" s="5">
        <v>6</v>
      </c>
      <c r="B23" s="27" t="s">
        <v>34</v>
      </c>
      <c r="C23" s="41">
        <f>(1.8*18+2.5*1.8)*0.2</f>
        <v>7.38</v>
      </c>
      <c r="D23" s="33" t="s">
        <v>76</v>
      </c>
      <c r="E23" s="5"/>
    </row>
    <row r="24" spans="1:5" ht="12.75" customHeight="1">
      <c r="A24" s="5">
        <v>7</v>
      </c>
      <c r="B24" s="27" t="s">
        <v>101</v>
      </c>
      <c r="C24" s="41">
        <f>1.8*0.5*0.25*2</f>
        <v>0.45</v>
      </c>
      <c r="D24" s="33" t="s">
        <v>76</v>
      </c>
      <c r="E24" s="5"/>
    </row>
    <row r="25" spans="1:5" ht="12.75" customHeight="1">
      <c r="A25" s="5">
        <v>8</v>
      </c>
      <c r="B25" s="27" t="s">
        <v>100</v>
      </c>
      <c r="C25" s="41">
        <f>1.5*1.8*0.2</f>
        <v>0.54</v>
      </c>
      <c r="D25" s="33" t="s">
        <v>76</v>
      </c>
      <c r="E25" s="5"/>
    </row>
    <row r="26" spans="1:5" ht="12.75" customHeight="1">
      <c r="A26" s="5">
        <v>9</v>
      </c>
      <c r="B26" s="27" t="s">
        <v>36</v>
      </c>
      <c r="C26" s="41">
        <f>1.7*2*6*0.4</f>
        <v>8.16</v>
      </c>
      <c r="D26" s="33" t="s">
        <v>75</v>
      </c>
      <c r="E26" s="5"/>
    </row>
    <row r="27" spans="1:5" ht="12.75" customHeight="1">
      <c r="A27" s="5">
        <v>10</v>
      </c>
      <c r="B27" s="27" t="s">
        <v>62</v>
      </c>
      <c r="C27" s="42">
        <f>12*0.5*0.5*0.5</f>
        <v>1.5</v>
      </c>
      <c r="D27" s="33" t="s">
        <v>76</v>
      </c>
      <c r="E27" s="29"/>
    </row>
    <row r="28" spans="1:5" ht="12.75" customHeight="1">
      <c r="A28" s="5">
        <v>11</v>
      </c>
      <c r="B28" s="27" t="s">
        <v>56</v>
      </c>
      <c r="C28" s="42">
        <f>12*0.5*0.5*0.5</f>
        <v>1.5</v>
      </c>
      <c r="D28" s="33" t="s">
        <v>76</v>
      </c>
      <c r="E28" s="29"/>
    </row>
    <row r="29" spans="1:5" ht="12.75">
      <c r="A29" s="5">
        <v>12</v>
      </c>
      <c r="B29" s="27" t="s">
        <v>51</v>
      </c>
      <c r="C29" s="41">
        <f>12.3*1.5/1000</f>
        <v>0.01845</v>
      </c>
      <c r="D29" s="34" t="s">
        <v>59</v>
      </c>
      <c r="E29" s="5"/>
    </row>
    <row r="30" spans="1:5" ht="14.25">
      <c r="A30" s="5">
        <v>13</v>
      </c>
      <c r="B30" s="27" t="s">
        <v>52</v>
      </c>
      <c r="C30" s="41">
        <f>1.6*0.4</f>
        <v>0.6400000000000001</v>
      </c>
      <c r="D30" s="33" t="s">
        <v>75</v>
      </c>
      <c r="E30" s="5"/>
    </row>
    <row r="31" spans="1:5" ht="14.25">
      <c r="A31" s="5">
        <v>14</v>
      </c>
      <c r="B31" s="27" t="s">
        <v>102</v>
      </c>
      <c r="C31" s="41">
        <f>4.3+0.45</f>
        <v>4.75</v>
      </c>
      <c r="D31" s="33" t="s">
        <v>76</v>
      </c>
      <c r="E31" s="5"/>
    </row>
    <row r="32" spans="1:5" ht="12.75">
      <c r="A32" s="5">
        <v>15</v>
      </c>
      <c r="B32" s="27" t="s">
        <v>92</v>
      </c>
      <c r="C32" s="41">
        <v>1</v>
      </c>
      <c r="D32" s="33" t="s">
        <v>72</v>
      </c>
      <c r="E32" s="29" t="s">
        <v>89</v>
      </c>
    </row>
    <row r="33" spans="1:5" ht="12.75" customHeight="1">
      <c r="A33" s="5">
        <v>16</v>
      </c>
      <c r="B33" s="27" t="s">
        <v>93</v>
      </c>
      <c r="C33" s="41">
        <v>7</v>
      </c>
      <c r="D33" s="34" t="s">
        <v>72</v>
      </c>
      <c r="E33" s="29" t="s">
        <v>95</v>
      </c>
    </row>
    <row r="34" spans="1:5" ht="12.75" customHeight="1">
      <c r="A34" s="5">
        <v>17</v>
      </c>
      <c r="B34" s="27" t="s">
        <v>94</v>
      </c>
      <c r="C34" s="41">
        <v>1</v>
      </c>
      <c r="D34" s="34" t="s">
        <v>72</v>
      </c>
      <c r="E34" s="29" t="s">
        <v>96</v>
      </c>
    </row>
    <row r="35" spans="1:5" ht="12.75" customHeight="1">
      <c r="A35" s="5">
        <v>18</v>
      </c>
      <c r="B35" s="27" t="s">
        <v>57</v>
      </c>
      <c r="C35" s="41">
        <f>22*1.84</f>
        <v>40.480000000000004</v>
      </c>
      <c r="D35" s="33" t="s">
        <v>75</v>
      </c>
      <c r="E35" s="29"/>
    </row>
    <row r="36" spans="1:5" ht="14.25">
      <c r="A36" s="5">
        <v>19</v>
      </c>
      <c r="B36" s="27" t="s">
        <v>41</v>
      </c>
      <c r="C36" s="41">
        <f>22*1.84</f>
        <v>40.480000000000004</v>
      </c>
      <c r="D36" s="33" t="s">
        <v>75</v>
      </c>
      <c r="E36" s="5"/>
    </row>
    <row r="37" spans="1:5" ht="27.75" customHeight="1">
      <c r="A37" s="5">
        <v>20</v>
      </c>
      <c r="B37" s="45" t="s">
        <v>85</v>
      </c>
      <c r="C37" s="41">
        <f>22*1.84</f>
        <v>40.480000000000004</v>
      </c>
      <c r="D37" s="33" t="s">
        <v>75</v>
      </c>
      <c r="E37" s="28" t="s">
        <v>87</v>
      </c>
    </row>
    <row r="38" spans="1:5" ht="20.25" customHeight="1">
      <c r="A38" s="5">
        <v>21</v>
      </c>
      <c r="B38" s="27" t="s">
        <v>58</v>
      </c>
      <c r="C38" s="41">
        <f>22*1.84</f>
        <v>40.480000000000004</v>
      </c>
      <c r="D38" s="33" t="s">
        <v>75</v>
      </c>
      <c r="E38" s="28"/>
    </row>
    <row r="39" spans="1:5" ht="14.25">
      <c r="A39" s="5">
        <v>22</v>
      </c>
      <c r="B39" s="27" t="s">
        <v>43</v>
      </c>
      <c r="C39" s="41">
        <f>64.4*1</f>
        <v>64.4</v>
      </c>
      <c r="D39" s="33" t="s">
        <v>76</v>
      </c>
      <c r="E39" s="29"/>
    </row>
    <row r="40" spans="1:5" ht="14.25">
      <c r="A40" s="5">
        <v>23</v>
      </c>
      <c r="B40" s="27" t="s">
        <v>67</v>
      </c>
      <c r="C40" s="41">
        <f>64.4</f>
        <v>64.4</v>
      </c>
      <c r="D40" s="33" t="s">
        <v>75</v>
      </c>
      <c r="E40" s="29"/>
    </row>
    <row r="41" spans="1:5" ht="14.25">
      <c r="A41" s="5">
        <v>24</v>
      </c>
      <c r="B41" s="27" t="s">
        <v>83</v>
      </c>
      <c r="C41" s="41">
        <f>23*2.8+3*2</f>
        <v>70.39999999999999</v>
      </c>
      <c r="D41" s="33" t="s">
        <v>75</v>
      </c>
      <c r="E41" s="5"/>
    </row>
    <row r="42" spans="1:5" ht="12.75">
      <c r="A42" s="3"/>
      <c r="B42" s="4" t="s">
        <v>64</v>
      </c>
      <c r="C42" s="34"/>
      <c r="D42" s="34"/>
      <c r="E42" s="3"/>
    </row>
    <row r="43" spans="1:5" ht="14.25">
      <c r="A43" s="5">
        <v>1</v>
      </c>
      <c r="B43" s="27" t="s">
        <v>66</v>
      </c>
      <c r="C43" s="41">
        <f>3.2*1.5*1</f>
        <v>4.800000000000001</v>
      </c>
      <c r="D43" s="33" t="s">
        <v>76</v>
      </c>
      <c r="E43" s="29"/>
    </row>
    <row r="44" spans="1:5" ht="14.25">
      <c r="A44" s="5">
        <v>2</v>
      </c>
      <c r="B44" s="27" t="s">
        <v>97</v>
      </c>
      <c r="C44" s="41">
        <f>3.2*1.5*1</f>
        <v>4.800000000000001</v>
      </c>
      <c r="D44" s="33" t="s">
        <v>76</v>
      </c>
      <c r="E44" s="29"/>
    </row>
    <row r="45" spans="1:5" ht="12.75">
      <c r="A45" s="5">
        <v>3</v>
      </c>
      <c r="B45" s="27" t="s">
        <v>98</v>
      </c>
      <c r="C45" s="41">
        <f>C44*1.4</f>
        <v>6.720000000000001</v>
      </c>
      <c r="D45" s="33" t="s">
        <v>59</v>
      </c>
      <c r="E45" s="29"/>
    </row>
    <row r="46" spans="1:5" ht="14.25">
      <c r="A46" s="5">
        <v>4</v>
      </c>
      <c r="B46" s="27" t="s">
        <v>79</v>
      </c>
      <c r="C46" s="41">
        <f>1.5*3.2</f>
        <v>4.800000000000001</v>
      </c>
      <c r="D46" s="33" t="s">
        <v>75</v>
      </c>
      <c r="E46" s="5"/>
    </row>
    <row r="47" spans="1:5" ht="14.25">
      <c r="A47" s="5">
        <v>5</v>
      </c>
      <c r="B47" s="27" t="s">
        <v>34</v>
      </c>
      <c r="C47" s="41">
        <f>1*2.2*0.2</f>
        <v>0.44000000000000006</v>
      </c>
      <c r="D47" s="33" t="s">
        <v>76</v>
      </c>
      <c r="E47" s="5"/>
    </row>
    <row r="48" spans="1:5" ht="24.75" customHeight="1">
      <c r="A48" s="5">
        <v>6</v>
      </c>
      <c r="B48" s="27" t="s">
        <v>105</v>
      </c>
      <c r="C48" s="41">
        <v>1</v>
      </c>
      <c r="D48" s="34" t="s">
        <v>72</v>
      </c>
      <c r="E48" s="29" t="s">
        <v>103</v>
      </c>
    </row>
    <row r="49" spans="1:5" ht="12.75" customHeight="1">
      <c r="A49" s="5">
        <v>7</v>
      </c>
      <c r="B49" s="27" t="s">
        <v>57</v>
      </c>
      <c r="C49" s="41">
        <f>1*2.2</f>
        <v>2.2</v>
      </c>
      <c r="D49" s="33" t="s">
        <v>75</v>
      </c>
      <c r="E49" s="29"/>
    </row>
    <row r="50" spans="1:5" ht="14.25">
      <c r="A50" s="5">
        <v>8</v>
      </c>
      <c r="B50" s="27" t="s">
        <v>41</v>
      </c>
      <c r="C50" s="41">
        <f>1*2.2</f>
        <v>2.2</v>
      </c>
      <c r="D50" s="33" t="s">
        <v>75</v>
      </c>
      <c r="E50" s="5"/>
    </row>
    <row r="51" spans="1:5" ht="24.75" customHeight="1">
      <c r="A51" s="5">
        <v>9</v>
      </c>
      <c r="B51" s="45" t="s">
        <v>85</v>
      </c>
      <c r="C51" s="41">
        <f>1*2.2</f>
        <v>2.2</v>
      </c>
      <c r="D51" s="33" t="s">
        <v>75</v>
      </c>
      <c r="E51" s="28" t="s">
        <v>87</v>
      </c>
    </row>
    <row r="52" spans="1:5" ht="24.75" customHeight="1">
      <c r="A52" s="5">
        <v>10</v>
      </c>
      <c r="B52" s="27" t="s">
        <v>58</v>
      </c>
      <c r="C52" s="41">
        <f>1*2.2</f>
        <v>2.2</v>
      </c>
      <c r="D52" s="33" t="s">
        <v>75</v>
      </c>
      <c r="E52" s="28"/>
    </row>
    <row r="53" spans="1:5" ht="14.25">
      <c r="A53" s="5">
        <v>11</v>
      </c>
      <c r="B53" s="28" t="s">
        <v>104</v>
      </c>
      <c r="C53" s="41">
        <f>3.2*1.5*1</f>
        <v>4.800000000000001</v>
      </c>
      <c r="D53" s="33" t="s">
        <v>76</v>
      </c>
      <c r="E53" s="29"/>
    </row>
    <row r="54" spans="1:5" ht="12.75">
      <c r="A54" s="18"/>
      <c r="B54" s="20"/>
      <c r="C54" s="43"/>
      <c r="D54" s="24"/>
      <c r="E54" s="18"/>
    </row>
    <row r="55" spans="1:5" ht="12.75">
      <c r="A55" s="24"/>
      <c r="B55" s="21"/>
      <c r="C55" s="43"/>
      <c r="D55" s="24"/>
      <c r="E55" s="18"/>
    </row>
    <row r="56" spans="1:5" ht="12.75">
      <c r="A56" s="24"/>
      <c r="B56" s="19"/>
      <c r="C56" s="43"/>
      <c r="D56" s="24"/>
      <c r="E56" s="18"/>
    </row>
    <row r="57" spans="1:5" ht="12.75">
      <c r="A57" s="24"/>
      <c r="B57" s="21"/>
      <c r="C57" s="43"/>
      <c r="D57" s="35"/>
      <c r="E57" s="22"/>
    </row>
    <row r="58" spans="1:5" ht="12.75">
      <c r="A58" s="24"/>
      <c r="B58" s="12" t="s">
        <v>11</v>
      </c>
      <c r="D58" s="50" t="s">
        <v>12</v>
      </c>
      <c r="E58" s="13"/>
    </row>
    <row r="59" spans="1:5" ht="12.75">
      <c r="A59" s="24"/>
      <c r="B59" s="12"/>
      <c r="D59" s="50"/>
      <c r="E59" s="13"/>
    </row>
    <row r="60" spans="1:5" ht="12.75">
      <c r="A60" s="24"/>
      <c r="B60" s="12" t="s">
        <v>13</v>
      </c>
      <c r="C60" s="24"/>
      <c r="D60" s="51" t="s">
        <v>14</v>
      </c>
      <c r="E60" s="12"/>
    </row>
    <row r="61" spans="1:5" ht="12.75">
      <c r="A61" s="24"/>
      <c r="B61" s="12"/>
      <c r="C61" s="24"/>
      <c r="D61" s="51"/>
      <c r="E61" s="12"/>
    </row>
    <row r="62" spans="1:5" ht="12.75">
      <c r="A62" s="24"/>
      <c r="B62" s="12" t="s">
        <v>17</v>
      </c>
      <c r="C62" s="24"/>
      <c r="D62" s="51" t="s">
        <v>18</v>
      </c>
      <c r="E62" s="12"/>
    </row>
    <row r="63" spans="1:5" ht="12.75">
      <c r="A63" s="18"/>
      <c r="B63" s="12"/>
      <c r="C63" s="24"/>
      <c r="D63" s="40"/>
      <c r="E63" s="12"/>
    </row>
    <row r="64" ht="12.75">
      <c r="C64" s="44"/>
    </row>
    <row r="65" ht="12.75">
      <c r="C65" s="44"/>
    </row>
    <row r="66" spans="2:9" ht="12.75">
      <c r="B66" s="12"/>
      <c r="G66" s="11"/>
      <c r="H66" s="11"/>
      <c r="I66" s="11"/>
    </row>
    <row r="67" spans="2:12" ht="12.75">
      <c r="B67" s="12"/>
      <c r="D67" s="39"/>
      <c r="E67" s="13"/>
      <c r="K67" s="13"/>
      <c r="L67" s="11"/>
    </row>
    <row r="68" spans="2:12" ht="12.75">
      <c r="B68" s="12"/>
      <c r="D68" s="39"/>
      <c r="E68" s="13"/>
      <c r="K68" s="13"/>
      <c r="L68" s="11"/>
    </row>
    <row r="69" spans="2:12" ht="12.75">
      <c r="B69" s="12"/>
      <c r="C69" s="24"/>
      <c r="D69" s="40"/>
      <c r="E69" s="12"/>
      <c r="F69" s="11"/>
      <c r="G69" s="11"/>
      <c r="H69" s="11"/>
      <c r="I69" s="11"/>
      <c r="J69" s="11"/>
      <c r="K69" s="12"/>
      <c r="L69" s="11"/>
    </row>
    <row r="70" spans="2:12" ht="12.75">
      <c r="B70" s="12"/>
      <c r="C70" s="24"/>
      <c r="D70" s="40"/>
      <c r="E70" s="12"/>
      <c r="F70" s="11"/>
      <c r="G70" s="11"/>
      <c r="H70" s="11"/>
      <c r="I70" s="11"/>
      <c r="J70" s="11"/>
      <c r="K70" s="12"/>
      <c r="L70" s="11"/>
    </row>
    <row r="71" spans="2:12" ht="12.75">
      <c r="B71" s="12"/>
      <c r="C71" s="24"/>
      <c r="D71" s="40"/>
      <c r="E71" s="12"/>
      <c r="F71" s="11"/>
      <c r="G71" s="11"/>
      <c r="H71" s="11"/>
      <c r="I71" s="11"/>
      <c r="J71" s="11"/>
      <c r="K71" s="12"/>
      <c r="L71" s="11"/>
    </row>
  </sheetData>
  <sheetProtection/>
  <mergeCells count="5">
    <mergeCell ref="A12:D12"/>
    <mergeCell ref="A13:D13"/>
    <mergeCell ref="A15:A16"/>
    <mergeCell ref="B15:B16"/>
    <mergeCell ref="E15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09"/>
  <sheetViews>
    <sheetView view="pageBreakPreview" zoomScaleSheetLayoutView="100" zoomScalePageLayoutView="0" workbookViewId="0" topLeftCell="A10">
      <selection activeCell="C70" sqref="C70"/>
    </sheetView>
  </sheetViews>
  <sheetFormatPr defaultColWidth="9.140625" defaultRowHeight="12.75"/>
  <cols>
    <col min="1" max="1" width="5.57421875" style="0" customWidth="1"/>
    <col min="2" max="2" width="64.421875" style="0" customWidth="1"/>
    <col min="3" max="3" width="16.421875" style="37" customWidth="1"/>
    <col min="4" max="4" width="17.00390625" style="37" customWidth="1"/>
    <col min="5" max="5" width="22.57421875" style="0" bestFit="1" customWidth="1"/>
  </cols>
  <sheetData>
    <row r="2" spans="1:5" ht="12.75">
      <c r="A2" s="6"/>
      <c r="D2" s="36"/>
      <c r="E2" s="46" t="s">
        <v>6</v>
      </c>
    </row>
    <row r="3" spans="1:5" ht="12.75">
      <c r="A3" s="7"/>
      <c r="E3" s="47"/>
    </row>
    <row r="4" spans="1:5" ht="12.75">
      <c r="A4" s="7"/>
      <c r="E4" s="47" t="s">
        <v>65</v>
      </c>
    </row>
    <row r="5" spans="1:5" ht="12.75">
      <c r="A5" s="7"/>
      <c r="E5" s="48" t="s">
        <v>15</v>
      </c>
    </row>
    <row r="6" spans="1:5" ht="12.75">
      <c r="A6" s="15"/>
      <c r="D6" s="38"/>
      <c r="E6" s="49" t="s">
        <v>10</v>
      </c>
    </row>
    <row r="7" spans="1:5" ht="12.75">
      <c r="A7" s="7"/>
      <c r="E7" s="47"/>
    </row>
    <row r="8" spans="1:5" ht="12.75">
      <c r="A8" s="7"/>
      <c r="E8" s="47" t="s">
        <v>54</v>
      </c>
    </row>
    <row r="9" spans="1:5" ht="12.75">
      <c r="A9" s="7"/>
      <c r="E9" s="47"/>
    </row>
    <row r="10" spans="1:5" ht="12.75">
      <c r="A10" s="7"/>
      <c r="B10" s="2"/>
      <c r="E10" s="47" t="s">
        <v>8</v>
      </c>
    </row>
    <row r="11" ht="12.75">
      <c r="B11" s="2"/>
    </row>
    <row r="12" spans="1:16" ht="15">
      <c r="A12" s="82" t="s">
        <v>16</v>
      </c>
      <c r="B12" s="82"/>
      <c r="C12" s="82"/>
      <c r="D12" s="8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4.25">
      <c r="A13" s="86" t="s">
        <v>22</v>
      </c>
      <c r="B13" s="86"/>
      <c r="C13" s="86"/>
      <c r="D13" s="8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ht="12.75">
      <c r="B14" s="2"/>
    </row>
    <row r="15" spans="1:5" ht="15">
      <c r="A15" s="84" t="s">
        <v>9</v>
      </c>
      <c r="B15" s="83" t="s">
        <v>1</v>
      </c>
      <c r="C15" s="32" t="s">
        <v>2</v>
      </c>
      <c r="D15" s="32" t="s">
        <v>4</v>
      </c>
      <c r="E15" s="87" t="s">
        <v>74</v>
      </c>
    </row>
    <row r="16" spans="1:5" ht="15">
      <c r="A16" s="85"/>
      <c r="B16" s="83"/>
      <c r="C16" s="32" t="s">
        <v>3</v>
      </c>
      <c r="D16" s="32" t="s">
        <v>5</v>
      </c>
      <c r="E16" s="88"/>
    </row>
    <row r="17" spans="1:5" ht="18">
      <c r="A17" s="89" t="s">
        <v>113</v>
      </c>
      <c r="B17" s="90"/>
      <c r="C17" s="90"/>
      <c r="D17" s="90"/>
      <c r="E17" s="91"/>
    </row>
    <row r="18" spans="1:5" ht="12.75" customHeight="1">
      <c r="A18" s="3"/>
      <c r="B18" s="4" t="s">
        <v>50</v>
      </c>
      <c r="C18" s="34"/>
      <c r="D18" s="34"/>
      <c r="E18" s="3"/>
    </row>
    <row r="19" spans="1:5" ht="12.75" customHeight="1">
      <c r="A19" s="5">
        <v>1</v>
      </c>
      <c r="B19" s="28" t="s">
        <v>30</v>
      </c>
      <c r="C19" s="41">
        <f>23*2.8+3*2</f>
        <v>70.39999999999999</v>
      </c>
      <c r="D19" s="33" t="s">
        <v>75</v>
      </c>
      <c r="E19" s="5"/>
    </row>
    <row r="20" spans="1:5" ht="25.5" customHeight="1">
      <c r="A20" s="5">
        <v>2</v>
      </c>
      <c r="B20" s="27" t="s">
        <v>99</v>
      </c>
      <c r="C20" s="41">
        <f>64.4*1</f>
        <v>64.4</v>
      </c>
      <c r="D20" s="33" t="s">
        <v>76</v>
      </c>
      <c r="E20" s="29" t="s">
        <v>77</v>
      </c>
    </row>
    <row r="21" spans="1:5" ht="12.75" customHeight="1">
      <c r="A21" s="5">
        <v>3</v>
      </c>
      <c r="B21" s="27" t="s">
        <v>97</v>
      </c>
      <c r="C21" s="41">
        <f>64.4*1</f>
        <v>64.4</v>
      </c>
      <c r="D21" s="33" t="s">
        <v>76</v>
      </c>
      <c r="E21" s="29"/>
    </row>
    <row r="22" spans="1:5" ht="12.75" customHeight="1">
      <c r="A22" s="5">
        <v>4</v>
      </c>
      <c r="B22" s="27" t="s">
        <v>98</v>
      </c>
      <c r="C22" s="41">
        <f>C21*1.4</f>
        <v>90.16</v>
      </c>
      <c r="D22" s="33" t="s">
        <v>59</v>
      </c>
      <c r="E22" s="29"/>
    </row>
    <row r="23" spans="1:5" ht="12.75" customHeight="1">
      <c r="A23" s="5">
        <v>5</v>
      </c>
      <c r="B23" s="27" t="s">
        <v>79</v>
      </c>
      <c r="C23" s="41">
        <f>2.8*23</f>
        <v>64.39999999999999</v>
      </c>
      <c r="D23" s="33" t="s">
        <v>75</v>
      </c>
      <c r="E23" s="5"/>
    </row>
    <row r="24" spans="1:5" ht="12.75" customHeight="1">
      <c r="A24" s="5">
        <v>6</v>
      </c>
      <c r="B24" s="27" t="s">
        <v>34</v>
      </c>
      <c r="C24" s="41">
        <f>(1.8*18+2.5*1.8)*0.2</f>
        <v>7.38</v>
      </c>
      <c r="D24" s="33" t="s">
        <v>76</v>
      </c>
      <c r="E24" s="5"/>
    </row>
    <row r="25" spans="1:5" ht="12.75" customHeight="1">
      <c r="A25" s="5">
        <v>7</v>
      </c>
      <c r="B25" s="27" t="s">
        <v>101</v>
      </c>
      <c r="C25" s="41">
        <f>1.8*0.5*0.25*2</f>
        <v>0.45</v>
      </c>
      <c r="D25" s="33" t="s">
        <v>76</v>
      </c>
      <c r="E25" s="5"/>
    </row>
    <row r="26" spans="1:5" ht="12.75" customHeight="1">
      <c r="A26" s="5">
        <v>8</v>
      </c>
      <c r="B26" s="27" t="s">
        <v>100</v>
      </c>
      <c r="C26" s="41">
        <f>1.5*1.8*0.2</f>
        <v>0.54</v>
      </c>
      <c r="D26" s="33" t="s">
        <v>76</v>
      </c>
      <c r="E26" s="5"/>
    </row>
    <row r="27" spans="1:5" ht="12.75" customHeight="1">
      <c r="A27" s="5">
        <v>9</v>
      </c>
      <c r="B27" s="27" t="s">
        <v>36</v>
      </c>
      <c r="C27" s="41">
        <f>1.7*2*6*0.4</f>
        <v>8.16</v>
      </c>
      <c r="D27" s="33" t="s">
        <v>75</v>
      </c>
      <c r="E27" s="5"/>
    </row>
    <row r="28" spans="1:5" ht="12.75" customHeight="1">
      <c r="A28" s="5">
        <v>10</v>
      </c>
      <c r="B28" s="27" t="s">
        <v>62</v>
      </c>
      <c r="C28" s="42">
        <f>12*0.5*0.5*0.5</f>
        <v>1.5</v>
      </c>
      <c r="D28" s="33" t="s">
        <v>76</v>
      </c>
      <c r="E28" s="29"/>
    </row>
    <row r="29" spans="1:5" ht="12.75" customHeight="1">
      <c r="A29" s="5">
        <v>11</v>
      </c>
      <c r="B29" s="27" t="s">
        <v>56</v>
      </c>
      <c r="C29" s="42">
        <f>12*0.5*0.5*0.5</f>
        <v>1.5</v>
      </c>
      <c r="D29" s="33" t="s">
        <v>76</v>
      </c>
      <c r="E29" s="29"/>
    </row>
    <row r="30" spans="1:5" ht="12.75">
      <c r="A30" s="5">
        <v>12</v>
      </c>
      <c r="B30" s="27" t="s">
        <v>51</v>
      </c>
      <c r="C30" s="41">
        <f>12.3*1.5/1000</f>
        <v>0.01845</v>
      </c>
      <c r="D30" s="34" t="s">
        <v>59</v>
      </c>
      <c r="E30" s="5"/>
    </row>
    <row r="31" spans="1:5" ht="14.25">
      <c r="A31" s="5">
        <v>13</v>
      </c>
      <c r="B31" s="27" t="s">
        <v>52</v>
      </c>
      <c r="C31" s="41">
        <f>1.6*0.4</f>
        <v>0.6400000000000001</v>
      </c>
      <c r="D31" s="33" t="s">
        <v>75</v>
      </c>
      <c r="E31" s="5"/>
    </row>
    <row r="32" spans="1:5" ht="14.25">
      <c r="A32" s="5">
        <v>14</v>
      </c>
      <c r="B32" s="27" t="s">
        <v>102</v>
      </c>
      <c r="C32" s="41">
        <f>4.3+0.45</f>
        <v>4.75</v>
      </c>
      <c r="D32" s="33" t="s">
        <v>76</v>
      </c>
      <c r="E32" s="5"/>
    </row>
    <row r="33" spans="1:5" ht="12.75">
      <c r="A33" s="5">
        <v>15</v>
      </c>
      <c r="B33" s="27" t="s">
        <v>92</v>
      </c>
      <c r="C33" s="41">
        <v>1</v>
      </c>
      <c r="D33" s="33" t="s">
        <v>72</v>
      </c>
      <c r="E33" s="29" t="s">
        <v>89</v>
      </c>
    </row>
    <row r="34" spans="1:5" ht="12.75" customHeight="1">
      <c r="A34" s="5">
        <v>16</v>
      </c>
      <c r="B34" s="27" t="s">
        <v>93</v>
      </c>
      <c r="C34" s="41">
        <v>7</v>
      </c>
      <c r="D34" s="34" t="s">
        <v>72</v>
      </c>
      <c r="E34" s="29" t="s">
        <v>95</v>
      </c>
    </row>
    <row r="35" spans="1:5" ht="12.75" customHeight="1">
      <c r="A35" s="5">
        <v>17</v>
      </c>
      <c r="B35" s="27" t="s">
        <v>94</v>
      </c>
      <c r="C35" s="41">
        <v>1</v>
      </c>
      <c r="D35" s="34" t="s">
        <v>72</v>
      </c>
      <c r="E35" s="29" t="s">
        <v>96</v>
      </c>
    </row>
    <row r="36" spans="1:5" ht="12.75" customHeight="1">
      <c r="A36" s="5">
        <v>18</v>
      </c>
      <c r="B36" s="27" t="s">
        <v>57</v>
      </c>
      <c r="C36" s="41">
        <f>22*1.84</f>
        <v>40.480000000000004</v>
      </c>
      <c r="D36" s="33" t="s">
        <v>75</v>
      </c>
      <c r="E36" s="29"/>
    </row>
    <row r="37" spans="1:5" ht="14.25">
      <c r="A37" s="5">
        <v>19</v>
      </c>
      <c r="B37" s="27" t="s">
        <v>41</v>
      </c>
      <c r="C37" s="41">
        <f>22*1.84</f>
        <v>40.480000000000004</v>
      </c>
      <c r="D37" s="33" t="s">
        <v>75</v>
      </c>
      <c r="E37" s="5"/>
    </row>
    <row r="38" spans="1:5" ht="27.75" customHeight="1">
      <c r="A38" s="5">
        <v>20</v>
      </c>
      <c r="B38" s="45" t="s">
        <v>85</v>
      </c>
      <c r="C38" s="41">
        <f>22*1.84</f>
        <v>40.480000000000004</v>
      </c>
      <c r="D38" s="33" t="s">
        <v>75</v>
      </c>
      <c r="E38" s="28" t="s">
        <v>87</v>
      </c>
    </row>
    <row r="39" spans="1:5" ht="20.25" customHeight="1">
      <c r="A39" s="5">
        <v>21</v>
      </c>
      <c r="B39" s="27" t="s">
        <v>58</v>
      </c>
      <c r="C39" s="41">
        <f>22*1.84</f>
        <v>40.480000000000004</v>
      </c>
      <c r="D39" s="33" t="s">
        <v>75</v>
      </c>
      <c r="E39" s="28"/>
    </row>
    <row r="40" spans="1:5" ht="14.25">
      <c r="A40" s="5">
        <v>22</v>
      </c>
      <c r="B40" s="27" t="s">
        <v>43</v>
      </c>
      <c r="C40" s="41">
        <f>64.4*1</f>
        <v>64.4</v>
      </c>
      <c r="D40" s="33" t="s">
        <v>76</v>
      </c>
      <c r="E40" s="29"/>
    </row>
    <row r="41" spans="1:5" ht="14.25">
      <c r="A41" s="5">
        <v>23</v>
      </c>
      <c r="B41" s="27" t="s">
        <v>67</v>
      </c>
      <c r="C41" s="41">
        <f>64.4</f>
        <v>64.4</v>
      </c>
      <c r="D41" s="33" t="s">
        <v>75</v>
      </c>
      <c r="E41" s="29"/>
    </row>
    <row r="42" spans="1:5" ht="14.25">
      <c r="A42" s="5">
        <v>24</v>
      </c>
      <c r="B42" s="27" t="s">
        <v>83</v>
      </c>
      <c r="C42" s="41">
        <f>23*2.8+3*2</f>
        <v>70.39999999999999</v>
      </c>
      <c r="D42" s="33" t="s">
        <v>75</v>
      </c>
      <c r="E42" s="5"/>
    </row>
    <row r="43" spans="1:5" ht="12.75">
      <c r="A43" s="3"/>
      <c r="B43" s="4" t="s">
        <v>64</v>
      </c>
      <c r="C43" s="34"/>
      <c r="D43" s="34"/>
      <c r="E43" s="3"/>
    </row>
    <row r="44" spans="1:5" ht="14.25">
      <c r="A44" s="5">
        <v>1</v>
      </c>
      <c r="B44" s="27" t="s">
        <v>66</v>
      </c>
      <c r="C44" s="41">
        <f>3.2*1.5*1</f>
        <v>4.800000000000001</v>
      </c>
      <c r="D44" s="33" t="s">
        <v>76</v>
      </c>
      <c r="E44" s="29"/>
    </row>
    <row r="45" spans="1:5" ht="14.25">
      <c r="A45" s="5">
        <v>2</v>
      </c>
      <c r="B45" s="27" t="s">
        <v>97</v>
      </c>
      <c r="C45" s="41">
        <f>3.2*1.5*1</f>
        <v>4.800000000000001</v>
      </c>
      <c r="D45" s="33" t="s">
        <v>76</v>
      </c>
      <c r="E45" s="29"/>
    </row>
    <row r="46" spans="1:5" ht="12.75">
      <c r="A46" s="5">
        <v>3</v>
      </c>
      <c r="B46" s="27" t="s">
        <v>98</v>
      </c>
      <c r="C46" s="41">
        <f>C45*1.4</f>
        <v>6.720000000000001</v>
      </c>
      <c r="D46" s="33" t="s">
        <v>59</v>
      </c>
      <c r="E46" s="29"/>
    </row>
    <row r="47" spans="1:5" ht="14.25">
      <c r="A47" s="5">
        <v>4</v>
      </c>
      <c r="B47" s="27" t="s">
        <v>79</v>
      </c>
      <c r="C47" s="41">
        <f>1.5*3.2</f>
        <v>4.800000000000001</v>
      </c>
      <c r="D47" s="33" t="s">
        <v>75</v>
      </c>
      <c r="E47" s="5"/>
    </row>
    <row r="48" spans="1:5" ht="14.25">
      <c r="A48" s="5">
        <v>5</v>
      </c>
      <c r="B48" s="27" t="s">
        <v>34</v>
      </c>
      <c r="C48" s="41">
        <f>0.77*2.8*0.18</f>
        <v>0.3880799999999999</v>
      </c>
      <c r="D48" s="33" t="s">
        <v>76</v>
      </c>
      <c r="E48" s="5"/>
    </row>
    <row r="49" spans="1:5" ht="24.75" customHeight="1">
      <c r="A49" s="5">
        <v>6</v>
      </c>
      <c r="B49" s="27" t="s">
        <v>109</v>
      </c>
      <c r="C49" s="41">
        <v>1</v>
      </c>
      <c r="D49" s="34" t="s">
        <v>72</v>
      </c>
      <c r="E49" s="29" t="s">
        <v>103</v>
      </c>
    </row>
    <row r="50" spans="1:5" ht="12.75" customHeight="1">
      <c r="A50" s="5">
        <v>7</v>
      </c>
      <c r="B50" s="27" t="s">
        <v>57</v>
      </c>
      <c r="C50" s="41">
        <f>0.77*2.8</f>
        <v>2.1559999999999997</v>
      </c>
      <c r="D50" s="33" t="s">
        <v>75</v>
      </c>
      <c r="E50" s="29"/>
    </row>
    <row r="51" spans="1:5" ht="14.25">
      <c r="A51" s="5">
        <v>8</v>
      </c>
      <c r="B51" s="27" t="s">
        <v>41</v>
      </c>
      <c r="C51" s="41">
        <f>0.77*2.8</f>
        <v>2.1559999999999997</v>
      </c>
      <c r="D51" s="33" t="s">
        <v>75</v>
      </c>
      <c r="E51" s="5"/>
    </row>
    <row r="52" spans="1:5" ht="24.75" customHeight="1">
      <c r="A52" s="5">
        <v>9</v>
      </c>
      <c r="B52" s="45" t="s">
        <v>85</v>
      </c>
      <c r="C52" s="41">
        <f>0.77*2.8</f>
        <v>2.1559999999999997</v>
      </c>
      <c r="D52" s="33" t="s">
        <v>75</v>
      </c>
      <c r="E52" s="28" t="s">
        <v>87</v>
      </c>
    </row>
    <row r="53" spans="1:5" ht="24.75" customHeight="1">
      <c r="A53" s="5">
        <v>10</v>
      </c>
      <c r="B53" s="27" t="s">
        <v>58</v>
      </c>
      <c r="C53" s="41">
        <f>0.77*2.8</f>
        <v>2.1559999999999997</v>
      </c>
      <c r="D53" s="33" t="s">
        <v>75</v>
      </c>
      <c r="E53" s="28"/>
    </row>
    <row r="54" spans="1:5" ht="14.25">
      <c r="A54" s="5">
        <v>11</v>
      </c>
      <c r="B54" s="28" t="s">
        <v>104</v>
      </c>
      <c r="C54" s="41">
        <f>3.2*1.5*1</f>
        <v>4.800000000000001</v>
      </c>
      <c r="D54" s="33" t="s">
        <v>76</v>
      </c>
      <c r="E54" s="29"/>
    </row>
    <row r="55" spans="1:5" ht="18">
      <c r="A55" s="89" t="s">
        <v>112</v>
      </c>
      <c r="B55" s="90"/>
      <c r="C55" s="90"/>
      <c r="D55" s="90"/>
      <c r="E55" s="91"/>
    </row>
    <row r="56" spans="1:5" ht="12.75">
      <c r="A56" s="3"/>
      <c r="B56" s="4" t="s">
        <v>20</v>
      </c>
      <c r="C56" s="34"/>
      <c r="D56" s="34"/>
      <c r="E56" s="3"/>
    </row>
    <row r="57" spans="1:5" ht="14.25">
      <c r="A57" s="5">
        <v>1</v>
      </c>
      <c r="B57" s="27" t="s">
        <v>55</v>
      </c>
      <c r="C57" s="41">
        <f>1.7*2*5*0.4+0.4*1.7</f>
        <v>7.48</v>
      </c>
      <c r="D57" s="33" t="s">
        <v>75</v>
      </c>
      <c r="E57" s="5"/>
    </row>
    <row r="58" spans="1:5" ht="14.25">
      <c r="A58" s="5">
        <v>2</v>
      </c>
      <c r="B58" s="27" t="s">
        <v>62</v>
      </c>
      <c r="C58" s="42">
        <f>5*2*0.5*0.5*0.5</f>
        <v>1.25</v>
      </c>
      <c r="D58" s="33" t="s">
        <v>76</v>
      </c>
      <c r="E58" s="29"/>
    </row>
    <row r="59" spans="1:5" ht="14.25">
      <c r="A59" s="5">
        <v>3</v>
      </c>
      <c r="B59" s="27" t="s">
        <v>56</v>
      </c>
      <c r="C59" s="42">
        <f>5*2*0.5*0.5*0.5</f>
        <v>1.25</v>
      </c>
      <c r="D59" s="33" t="s">
        <v>76</v>
      </c>
      <c r="E59" s="29"/>
    </row>
    <row r="60" spans="1:5" ht="25.5">
      <c r="A60" s="5">
        <v>4</v>
      </c>
      <c r="B60" s="27" t="s">
        <v>37</v>
      </c>
      <c r="C60" s="41">
        <f>19*0.5*1.5</f>
        <v>14.25</v>
      </c>
      <c r="D60" s="33" t="s">
        <v>75</v>
      </c>
      <c r="E60" s="5"/>
    </row>
    <row r="61" spans="1:5" ht="38.25">
      <c r="A61" s="5">
        <v>5</v>
      </c>
      <c r="B61" s="27" t="s">
        <v>106</v>
      </c>
      <c r="C61" s="25">
        <f>0.008*2*3.14*1.5*3*19/0.5</f>
        <v>8.59104</v>
      </c>
      <c r="D61" s="33" t="s">
        <v>75</v>
      </c>
      <c r="E61" s="52" t="s">
        <v>107</v>
      </c>
    </row>
    <row r="62" spans="1:5" ht="25.5">
      <c r="A62" s="5">
        <v>6</v>
      </c>
      <c r="B62" s="27" t="s">
        <v>110</v>
      </c>
      <c r="C62" s="41">
        <v>9</v>
      </c>
      <c r="D62" s="33" t="s">
        <v>75</v>
      </c>
      <c r="E62" s="52" t="s">
        <v>108</v>
      </c>
    </row>
    <row r="63" spans="1:5" ht="12.75">
      <c r="A63" s="3"/>
      <c r="B63" s="4" t="s">
        <v>45</v>
      </c>
      <c r="C63" s="34"/>
      <c r="D63" s="34"/>
      <c r="E63" s="3"/>
    </row>
    <row r="64" spans="1:5" ht="14.25">
      <c r="A64" s="5">
        <v>1</v>
      </c>
      <c r="B64" s="27" t="s">
        <v>36</v>
      </c>
      <c r="C64" s="41">
        <f>1.7*2*20*0.4</f>
        <v>27.200000000000003</v>
      </c>
      <c r="D64" s="33" t="s">
        <v>75</v>
      </c>
      <c r="E64" s="5"/>
    </row>
    <row r="65" spans="1:5" ht="14.25">
      <c r="A65" s="5">
        <v>2</v>
      </c>
      <c r="B65" s="27" t="s">
        <v>62</v>
      </c>
      <c r="C65" s="42">
        <f>40*0.5*0.5*0.5</f>
        <v>5</v>
      </c>
      <c r="D65" s="33" t="s">
        <v>76</v>
      </c>
      <c r="E65" s="29"/>
    </row>
    <row r="66" spans="1:5" ht="14.25">
      <c r="A66" s="5">
        <v>3</v>
      </c>
      <c r="B66" s="27" t="s">
        <v>56</v>
      </c>
      <c r="C66" s="42">
        <f>40*0.5*0.5*0.5</f>
        <v>5</v>
      </c>
      <c r="D66" s="33" t="s">
        <v>76</v>
      </c>
      <c r="E66" s="29"/>
    </row>
    <row r="67" spans="1:5" ht="25.5">
      <c r="A67" s="5">
        <v>4</v>
      </c>
      <c r="B67" s="27" t="s">
        <v>37</v>
      </c>
      <c r="C67" s="41">
        <f>77.3*1.5*0.5</f>
        <v>57.974999999999994</v>
      </c>
      <c r="D67" s="33" t="s">
        <v>75</v>
      </c>
      <c r="E67" s="5"/>
    </row>
    <row r="68" spans="1:5" ht="38.25">
      <c r="A68" s="5">
        <v>5</v>
      </c>
      <c r="B68" s="27" t="s">
        <v>106</v>
      </c>
      <c r="C68" s="25">
        <f>77.3/0.5*3*1.5*0.008*2*3.14</f>
        <v>34.951968</v>
      </c>
      <c r="D68" s="33" t="s">
        <v>75</v>
      </c>
      <c r="E68" s="52" t="s">
        <v>107</v>
      </c>
    </row>
    <row r="69" spans="1:5" ht="25.5">
      <c r="A69" s="5">
        <v>6</v>
      </c>
      <c r="B69" s="28" t="s">
        <v>111</v>
      </c>
      <c r="C69" s="41">
        <v>35</v>
      </c>
      <c r="D69" s="33" t="s">
        <v>75</v>
      </c>
      <c r="E69" s="52" t="s">
        <v>108</v>
      </c>
    </row>
    <row r="70" spans="1:5" ht="12.75">
      <c r="A70" s="18"/>
      <c r="B70" s="53"/>
      <c r="C70" s="54"/>
      <c r="D70" s="35"/>
      <c r="E70" s="22"/>
    </row>
    <row r="71" spans="1:5" ht="12.75">
      <c r="A71" s="18"/>
      <c r="B71" s="53"/>
      <c r="C71" s="54"/>
      <c r="D71" s="35"/>
      <c r="E71" s="22"/>
    </row>
    <row r="72" spans="1:5" ht="12.75">
      <c r="A72" s="18"/>
      <c r="B72" s="53"/>
      <c r="C72" s="54"/>
      <c r="D72" s="35"/>
      <c r="E72" s="22"/>
    </row>
    <row r="73" spans="1:5" ht="12.75">
      <c r="A73" s="18"/>
      <c r="B73" s="53"/>
      <c r="C73" s="54"/>
      <c r="D73" s="35"/>
      <c r="E73" s="22"/>
    </row>
    <row r="74" spans="1:5" ht="12.75">
      <c r="A74" s="18"/>
      <c r="B74" s="53"/>
      <c r="C74" s="54"/>
      <c r="D74" s="35"/>
      <c r="E74" s="22"/>
    </row>
    <row r="75" spans="1:5" ht="12.75">
      <c r="A75" s="18"/>
      <c r="B75" s="53"/>
      <c r="C75" s="54"/>
      <c r="D75" s="35"/>
      <c r="E75" s="22"/>
    </row>
    <row r="76" spans="1:5" ht="12.75">
      <c r="A76" s="18"/>
      <c r="B76" s="53"/>
      <c r="C76" s="54"/>
      <c r="D76" s="35"/>
      <c r="E76" s="22"/>
    </row>
    <row r="77" spans="1:5" ht="12.75">
      <c r="A77" s="18"/>
      <c r="B77" s="53"/>
      <c r="C77" s="54"/>
      <c r="D77" s="35"/>
      <c r="E77" s="22"/>
    </row>
    <row r="78" spans="1:5" ht="12.75">
      <c r="A78" s="18"/>
      <c r="B78" s="53"/>
      <c r="C78" s="54"/>
      <c r="D78" s="35"/>
      <c r="E78" s="22"/>
    </row>
    <row r="79" spans="1:5" ht="12.75">
      <c r="A79" s="18"/>
      <c r="B79" s="53"/>
      <c r="C79" s="54"/>
      <c r="D79" s="35"/>
      <c r="E79" s="22"/>
    </row>
    <row r="80" spans="1:5" ht="12.75">
      <c r="A80" s="18"/>
      <c r="B80" s="53"/>
      <c r="C80" s="54"/>
      <c r="D80" s="35"/>
      <c r="E80" s="22"/>
    </row>
    <row r="81" spans="1:5" ht="12.75">
      <c r="A81" s="18"/>
      <c r="B81" s="53"/>
      <c r="C81" s="54"/>
      <c r="D81" s="35"/>
      <c r="E81" s="22"/>
    </row>
    <row r="82" spans="1:5" ht="12.75">
      <c r="A82" s="18"/>
      <c r="B82" s="53"/>
      <c r="C82" s="54"/>
      <c r="D82" s="35"/>
      <c r="E82" s="22"/>
    </row>
    <row r="83" spans="1:5" ht="12.75">
      <c r="A83" s="18"/>
      <c r="B83" s="53"/>
      <c r="C83" s="54"/>
      <c r="D83" s="35"/>
      <c r="E83" s="22"/>
    </row>
    <row r="84" spans="1:5" ht="12.75">
      <c r="A84" s="18"/>
      <c r="B84" s="53"/>
      <c r="C84" s="54"/>
      <c r="D84" s="35"/>
      <c r="E84" s="22"/>
    </row>
    <row r="85" spans="1:5" ht="12.75">
      <c r="A85" s="18"/>
      <c r="B85" s="53"/>
      <c r="C85" s="54"/>
      <c r="D85" s="35"/>
      <c r="E85" s="22"/>
    </row>
    <row r="86" spans="1:5" ht="12.75">
      <c r="A86" s="18"/>
      <c r="B86" s="53"/>
      <c r="C86" s="54"/>
      <c r="D86" s="35"/>
      <c r="E86" s="22"/>
    </row>
    <row r="87" spans="1:5" ht="12.75">
      <c r="A87" s="18"/>
      <c r="B87" s="53"/>
      <c r="C87" s="54"/>
      <c r="D87" s="35"/>
      <c r="E87" s="22"/>
    </row>
    <row r="88" spans="1:5" ht="12.75">
      <c r="A88" s="18"/>
      <c r="B88" s="53"/>
      <c r="C88" s="54"/>
      <c r="D88" s="35"/>
      <c r="E88" s="22"/>
    </row>
    <row r="89" spans="1:5" ht="12.75">
      <c r="A89" s="18"/>
      <c r="B89" s="53"/>
      <c r="C89" s="54"/>
      <c r="D89" s="35"/>
      <c r="E89" s="22"/>
    </row>
    <row r="90" spans="1:5" ht="12.75">
      <c r="A90" s="18"/>
      <c r="B90" s="53"/>
      <c r="C90" s="54"/>
      <c r="D90" s="35"/>
      <c r="E90" s="22"/>
    </row>
    <row r="91" spans="1:5" ht="12.75">
      <c r="A91" s="18"/>
      <c r="B91" s="53"/>
      <c r="C91" s="54"/>
      <c r="D91" s="35"/>
      <c r="E91" s="22"/>
    </row>
    <row r="92" spans="1:5" ht="12.75">
      <c r="A92" s="18"/>
      <c r="B92" s="20"/>
      <c r="C92" s="43"/>
      <c r="D92" s="24"/>
      <c r="E92" s="18"/>
    </row>
    <row r="93" spans="1:5" ht="12.75">
      <c r="A93" s="24"/>
      <c r="B93" s="21"/>
      <c r="C93" s="43"/>
      <c r="D93" s="24"/>
      <c r="E93" s="18"/>
    </row>
    <row r="94" spans="1:5" ht="12.75">
      <c r="A94" s="24"/>
      <c r="B94" s="19"/>
      <c r="C94" s="43"/>
      <c r="D94" s="24"/>
      <c r="E94" s="18"/>
    </row>
    <row r="95" spans="1:5" ht="12.75">
      <c r="A95" s="24"/>
      <c r="B95" s="21"/>
      <c r="C95" s="43"/>
      <c r="D95" s="35"/>
      <c r="E95" s="22"/>
    </row>
    <row r="96" spans="1:5" ht="12.75">
      <c r="A96" s="24"/>
      <c r="B96" s="12" t="s">
        <v>11</v>
      </c>
      <c r="D96" s="50" t="s">
        <v>12</v>
      </c>
      <c r="E96" s="13"/>
    </row>
    <row r="97" spans="1:5" ht="12.75">
      <c r="A97" s="24"/>
      <c r="B97" s="12"/>
      <c r="D97" s="50"/>
      <c r="E97" s="13"/>
    </row>
    <row r="98" spans="1:5" ht="12.75">
      <c r="A98" s="24"/>
      <c r="B98" s="12" t="s">
        <v>13</v>
      </c>
      <c r="C98" s="24"/>
      <c r="D98" s="51" t="s">
        <v>14</v>
      </c>
      <c r="E98" s="12"/>
    </row>
    <row r="99" spans="1:5" ht="12.75">
      <c r="A99" s="24"/>
      <c r="B99" s="12"/>
      <c r="C99" s="24"/>
      <c r="D99" s="51"/>
      <c r="E99" s="12"/>
    </row>
    <row r="100" spans="1:5" ht="12.75">
      <c r="A100" s="24"/>
      <c r="B100" s="12" t="s">
        <v>17</v>
      </c>
      <c r="C100" s="24"/>
      <c r="D100" s="51" t="s">
        <v>18</v>
      </c>
      <c r="E100" s="12"/>
    </row>
    <row r="101" spans="1:5" ht="12.75">
      <c r="A101" s="18"/>
      <c r="B101" s="12"/>
      <c r="C101" s="24"/>
      <c r="D101" s="40"/>
      <c r="E101" s="12"/>
    </row>
    <row r="102" ht="12.75">
      <c r="C102" s="44"/>
    </row>
    <row r="103" ht="12.75">
      <c r="C103" s="44"/>
    </row>
    <row r="104" spans="2:9" ht="12.75">
      <c r="B104" s="12"/>
      <c r="G104" s="11"/>
      <c r="H104" s="11"/>
      <c r="I104" s="11"/>
    </row>
    <row r="105" spans="2:12" ht="12.75">
      <c r="B105" s="12"/>
      <c r="D105" s="39"/>
      <c r="E105" s="13"/>
      <c r="K105" s="13"/>
      <c r="L105" s="11"/>
    </row>
    <row r="106" spans="2:12" ht="12.75">
      <c r="B106" s="12"/>
      <c r="D106" s="39"/>
      <c r="E106" s="13"/>
      <c r="K106" s="13"/>
      <c r="L106" s="11"/>
    </row>
    <row r="107" spans="2:12" ht="12.75">
      <c r="B107" s="12"/>
      <c r="C107" s="24"/>
      <c r="D107" s="40"/>
      <c r="E107" s="12"/>
      <c r="F107" s="11"/>
      <c r="G107" s="11"/>
      <c r="H107" s="11"/>
      <c r="I107" s="11"/>
      <c r="J107" s="11"/>
      <c r="K107" s="12"/>
      <c r="L107" s="11"/>
    </row>
    <row r="108" spans="2:12" ht="12.75">
      <c r="B108" s="12"/>
      <c r="C108" s="24"/>
      <c r="D108" s="40"/>
      <c r="E108" s="12"/>
      <c r="F108" s="11"/>
      <c r="G108" s="11"/>
      <c r="H108" s="11"/>
      <c r="I108" s="11"/>
      <c r="J108" s="11"/>
      <c r="K108" s="12"/>
      <c r="L108" s="11"/>
    </row>
    <row r="109" spans="2:12" ht="12.75">
      <c r="B109" s="12"/>
      <c r="C109" s="24"/>
      <c r="D109" s="40"/>
      <c r="E109" s="12"/>
      <c r="F109" s="11"/>
      <c r="G109" s="11"/>
      <c r="H109" s="11"/>
      <c r="I109" s="11"/>
      <c r="J109" s="11"/>
      <c r="K109" s="12"/>
      <c r="L109" s="11"/>
    </row>
  </sheetData>
  <sheetProtection/>
  <mergeCells count="7">
    <mergeCell ref="A55:E55"/>
    <mergeCell ref="A17:E17"/>
    <mergeCell ref="A12:D12"/>
    <mergeCell ref="A13:D13"/>
    <mergeCell ref="A15:A16"/>
    <mergeCell ref="B15:B16"/>
    <mergeCell ref="E15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SheetLayoutView="100" zoomScalePageLayoutView="0" workbookViewId="0" topLeftCell="A13">
      <selection activeCell="D46" sqref="D46"/>
    </sheetView>
  </sheetViews>
  <sheetFormatPr defaultColWidth="9.140625" defaultRowHeight="12.75"/>
  <cols>
    <col min="1" max="1" width="5.57421875" style="0" customWidth="1"/>
    <col min="2" max="2" width="64.421875" style="0" customWidth="1"/>
    <col min="3" max="3" width="13.8515625" style="0" customWidth="1"/>
    <col min="4" max="4" width="16.421875" style="37" customWidth="1"/>
    <col min="5" max="5" width="27.00390625" style="0" customWidth="1"/>
    <col min="6" max="7" width="9.140625" style="11" customWidth="1"/>
  </cols>
  <sheetData>
    <row r="1" spans="1:5" ht="12.75">
      <c r="A1" s="7"/>
      <c r="E1" s="55"/>
    </row>
    <row r="2" spans="1:5" ht="12.75">
      <c r="A2" s="7"/>
      <c r="E2" s="64"/>
    </row>
    <row r="3" spans="1:5" ht="12.75">
      <c r="A3" s="7"/>
      <c r="C3" s="70" t="s">
        <v>118</v>
      </c>
      <c r="E3" s="64"/>
    </row>
    <row r="4" spans="1:5" ht="12.75">
      <c r="A4" s="7"/>
      <c r="C4" s="71"/>
      <c r="E4" s="64"/>
    </row>
    <row r="5" spans="1:5" ht="12.75">
      <c r="A5" s="7"/>
      <c r="C5" s="71" t="s">
        <v>140</v>
      </c>
      <c r="E5" s="64"/>
    </row>
    <row r="6" spans="1:5" ht="12.75">
      <c r="A6" s="7"/>
      <c r="C6" s="71" t="s">
        <v>119</v>
      </c>
      <c r="E6" s="64"/>
    </row>
    <row r="7" spans="1:5" ht="12.75">
      <c r="A7" s="7"/>
      <c r="C7" s="71" t="s">
        <v>141</v>
      </c>
      <c r="E7" s="64"/>
    </row>
    <row r="8" spans="1:5" ht="12.75">
      <c r="A8" s="7"/>
      <c r="C8" s="71"/>
      <c r="E8" s="64"/>
    </row>
    <row r="9" spans="1:5" ht="12.75">
      <c r="A9" s="7"/>
      <c r="C9" s="71" t="s">
        <v>120</v>
      </c>
      <c r="E9" s="51"/>
    </row>
    <row r="10" spans="1:5" ht="12.75">
      <c r="A10" s="15"/>
      <c r="C10" s="71"/>
      <c r="E10" s="65"/>
    </row>
    <row r="11" spans="1:5" ht="12.75">
      <c r="A11" s="7"/>
      <c r="C11" s="71" t="s">
        <v>8</v>
      </c>
      <c r="E11" s="64"/>
    </row>
    <row r="12" spans="1:5" ht="12.75">
      <c r="A12" s="7"/>
      <c r="E12" s="64"/>
    </row>
    <row r="13" spans="2:3" ht="12.75">
      <c r="B13" s="2"/>
      <c r="C13" s="2"/>
    </row>
    <row r="14" spans="1:16" ht="15">
      <c r="A14" s="98" t="s">
        <v>16</v>
      </c>
      <c r="B14" s="98"/>
      <c r="C14" s="98"/>
      <c r="D14" s="98"/>
      <c r="E14" s="98"/>
      <c r="F14" s="76"/>
      <c r="G14" s="7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4.25" customHeight="1">
      <c r="A15" s="97" t="s">
        <v>121</v>
      </c>
      <c r="B15" s="97"/>
      <c r="C15" s="97"/>
      <c r="D15" s="97"/>
      <c r="E15" s="97"/>
      <c r="F15" s="77"/>
      <c r="G15" s="77"/>
      <c r="H15" s="17"/>
      <c r="I15" s="17"/>
      <c r="J15" s="17"/>
      <c r="K15" s="17"/>
      <c r="L15" s="17"/>
      <c r="M15" s="17"/>
      <c r="N15" s="17"/>
      <c r="O15" s="17"/>
      <c r="P15" s="17"/>
    </row>
    <row r="16" spans="1:5" ht="12.75">
      <c r="A16" s="56"/>
      <c r="B16" s="57"/>
      <c r="C16" s="57"/>
      <c r="D16" s="58"/>
      <c r="E16" s="56"/>
    </row>
    <row r="17" spans="1:5" ht="15" customHeight="1">
      <c r="A17" s="92" t="s">
        <v>9</v>
      </c>
      <c r="B17" s="94" t="s">
        <v>1</v>
      </c>
      <c r="C17" s="101" t="s">
        <v>116</v>
      </c>
      <c r="D17" s="99" t="s">
        <v>115</v>
      </c>
      <c r="E17" s="95" t="s">
        <v>74</v>
      </c>
    </row>
    <row r="18" spans="1:5" ht="15" customHeight="1">
      <c r="A18" s="93"/>
      <c r="B18" s="94"/>
      <c r="C18" s="100"/>
      <c r="D18" s="100"/>
      <c r="E18" s="96"/>
    </row>
    <row r="19" spans="1:5" ht="12.75">
      <c r="A19" s="59"/>
      <c r="B19" s="66" t="s">
        <v>122</v>
      </c>
      <c r="C19" s="60"/>
      <c r="D19" s="61"/>
      <c r="E19" s="74"/>
    </row>
    <row r="20" spans="1:5" ht="12.75" customHeight="1">
      <c r="A20" s="61">
        <v>1</v>
      </c>
      <c r="B20" s="67" t="s">
        <v>123</v>
      </c>
      <c r="C20" s="61" t="s">
        <v>114</v>
      </c>
      <c r="D20" s="63">
        <f>18+2+2+2+1+2</f>
        <v>27</v>
      </c>
      <c r="E20" s="75"/>
    </row>
    <row r="21" spans="1:5" ht="12.75">
      <c r="A21" s="59"/>
      <c r="B21" s="66" t="s">
        <v>124</v>
      </c>
      <c r="C21" s="60"/>
      <c r="D21" s="61"/>
      <c r="E21" s="74"/>
    </row>
    <row r="22" spans="1:5" ht="12.75" customHeight="1">
      <c r="A22" s="61">
        <v>1</v>
      </c>
      <c r="B22" s="67" t="s">
        <v>123</v>
      </c>
      <c r="C22" s="61" t="s">
        <v>114</v>
      </c>
      <c r="D22" s="63">
        <f>2+9+2+5+1+1</f>
        <v>20</v>
      </c>
      <c r="E22" s="75"/>
    </row>
    <row r="23" spans="1:5" ht="12.75">
      <c r="A23" s="59"/>
      <c r="B23" s="66" t="s">
        <v>125</v>
      </c>
      <c r="C23" s="60"/>
      <c r="D23" s="61"/>
      <c r="E23" s="74"/>
    </row>
    <row r="24" spans="1:5" ht="12.75" customHeight="1">
      <c r="A24" s="61">
        <v>1</v>
      </c>
      <c r="B24" s="67" t="s">
        <v>123</v>
      </c>
      <c r="C24" s="61" t="s">
        <v>114</v>
      </c>
      <c r="D24" s="63">
        <f>2+12</f>
        <v>14</v>
      </c>
      <c r="E24" s="75"/>
    </row>
    <row r="25" spans="1:5" ht="12.75">
      <c r="A25" s="59"/>
      <c r="B25" s="66" t="s">
        <v>126</v>
      </c>
      <c r="C25" s="60"/>
      <c r="D25" s="61"/>
      <c r="E25" s="74"/>
    </row>
    <row r="26" spans="1:5" ht="12.75" customHeight="1">
      <c r="A26" s="61">
        <v>1</v>
      </c>
      <c r="B26" s="67" t="s">
        <v>123</v>
      </c>
      <c r="C26" s="61" t="s">
        <v>114</v>
      </c>
      <c r="D26" s="63">
        <f>1+15+2</f>
        <v>18</v>
      </c>
      <c r="E26" s="75"/>
    </row>
    <row r="27" spans="1:5" ht="12.75" customHeight="1">
      <c r="A27" s="61">
        <v>2</v>
      </c>
      <c r="B27" s="67" t="s">
        <v>127</v>
      </c>
      <c r="C27" s="61" t="s">
        <v>32</v>
      </c>
      <c r="D27" s="63">
        <v>14</v>
      </c>
      <c r="E27" s="75"/>
    </row>
    <row r="28" spans="1:5" ht="12.75">
      <c r="A28" s="59"/>
      <c r="B28" s="66" t="s">
        <v>128</v>
      </c>
      <c r="C28" s="60"/>
      <c r="D28" s="61"/>
      <c r="E28" s="74"/>
    </row>
    <row r="29" spans="1:5" ht="12.75" customHeight="1">
      <c r="A29" s="61">
        <v>1</v>
      </c>
      <c r="B29" s="67" t="s">
        <v>123</v>
      </c>
      <c r="C29" s="61" t="s">
        <v>114</v>
      </c>
      <c r="D29" s="63">
        <f>2+3+4+1+10</f>
        <v>20</v>
      </c>
      <c r="E29" s="75"/>
    </row>
    <row r="30" spans="1:5" ht="12.75">
      <c r="A30" s="59"/>
      <c r="B30" s="66" t="s">
        <v>129</v>
      </c>
      <c r="C30" s="60"/>
      <c r="D30" s="61"/>
      <c r="E30" s="74"/>
    </row>
    <row r="31" spans="1:5" ht="12.75" customHeight="1">
      <c r="A31" s="61">
        <v>1</v>
      </c>
      <c r="B31" s="67" t="s">
        <v>123</v>
      </c>
      <c r="C31" s="61" t="s">
        <v>114</v>
      </c>
      <c r="D31" s="63">
        <f>2+5+3+10*3+5+2+5+30+1+3+2+1+2</f>
        <v>91</v>
      </c>
      <c r="E31" s="75"/>
    </row>
    <row r="32" spans="1:5" ht="12.75" customHeight="1">
      <c r="A32" s="61">
        <v>2</v>
      </c>
      <c r="B32" s="67" t="s">
        <v>130</v>
      </c>
      <c r="C32" s="61" t="s">
        <v>72</v>
      </c>
      <c r="D32" s="63">
        <v>1</v>
      </c>
      <c r="E32" s="75"/>
    </row>
    <row r="33" spans="1:5" ht="12.75" customHeight="1">
      <c r="A33" s="61">
        <v>3</v>
      </c>
      <c r="B33" s="67" t="s">
        <v>131</v>
      </c>
      <c r="C33" s="61" t="s">
        <v>114</v>
      </c>
      <c r="D33" s="63">
        <v>15</v>
      </c>
      <c r="E33" s="75"/>
    </row>
    <row r="34" spans="1:5" ht="12.75">
      <c r="A34" s="59"/>
      <c r="B34" s="66" t="s">
        <v>132</v>
      </c>
      <c r="C34" s="60"/>
      <c r="D34" s="61"/>
      <c r="E34" s="74"/>
    </row>
    <row r="35" spans="1:5" ht="12.75" customHeight="1">
      <c r="A35" s="61">
        <v>1</v>
      </c>
      <c r="B35" s="67" t="s">
        <v>123</v>
      </c>
      <c r="C35" s="61" t="s">
        <v>114</v>
      </c>
      <c r="D35" s="63">
        <f>20+2+2+50+10+20+2+40</f>
        <v>146</v>
      </c>
      <c r="E35" s="75"/>
    </row>
    <row r="36" spans="1:5" ht="12.75" customHeight="1">
      <c r="A36" s="61">
        <v>2</v>
      </c>
      <c r="B36" s="67" t="s">
        <v>127</v>
      </c>
      <c r="C36" s="61" t="s">
        <v>32</v>
      </c>
      <c r="D36" s="63">
        <v>1</v>
      </c>
      <c r="E36" s="75"/>
    </row>
    <row r="37" spans="1:5" ht="12.75">
      <c r="A37" s="59"/>
      <c r="B37" s="66" t="s">
        <v>139</v>
      </c>
      <c r="C37" s="60"/>
      <c r="D37" s="61"/>
      <c r="E37" s="74"/>
    </row>
    <row r="38" spans="1:5" ht="12.75" customHeight="1">
      <c r="A38" s="61">
        <v>1</v>
      </c>
      <c r="B38" s="67" t="s">
        <v>123</v>
      </c>
      <c r="C38" s="61" t="s">
        <v>114</v>
      </c>
      <c r="D38" s="63">
        <f>15+25+2+25+20</f>
        <v>87</v>
      </c>
      <c r="E38" s="75"/>
    </row>
    <row r="39" spans="1:5" ht="12.75">
      <c r="A39" s="59"/>
      <c r="B39" s="66" t="s">
        <v>133</v>
      </c>
      <c r="C39" s="60"/>
      <c r="D39" s="61"/>
      <c r="E39" s="74"/>
    </row>
    <row r="40" spans="1:5" ht="12.75" customHeight="1">
      <c r="A40" s="61">
        <v>1</v>
      </c>
      <c r="B40" s="67" t="s">
        <v>123</v>
      </c>
      <c r="C40" s="61" t="s">
        <v>114</v>
      </c>
      <c r="D40" s="63">
        <v>5</v>
      </c>
      <c r="E40" s="75"/>
    </row>
    <row r="41" spans="1:5" ht="12.75">
      <c r="A41" s="59"/>
      <c r="B41" s="66" t="s">
        <v>134</v>
      </c>
      <c r="C41" s="60"/>
      <c r="D41" s="61"/>
      <c r="E41" s="74"/>
    </row>
    <row r="42" spans="1:5" ht="12.75" customHeight="1">
      <c r="A42" s="61">
        <v>1</v>
      </c>
      <c r="B42" s="67" t="s">
        <v>123</v>
      </c>
      <c r="C42" s="61" t="s">
        <v>114</v>
      </c>
      <c r="D42" s="63">
        <f>20+2+5+9</f>
        <v>36</v>
      </c>
      <c r="E42" s="75"/>
    </row>
    <row r="43" spans="1:5" ht="12.75">
      <c r="A43" s="59"/>
      <c r="B43" s="66" t="s">
        <v>137</v>
      </c>
      <c r="C43" s="60"/>
      <c r="D43" s="61"/>
      <c r="E43" s="74"/>
    </row>
    <row r="44" spans="1:5" ht="12.75" customHeight="1">
      <c r="A44" s="61">
        <v>1</v>
      </c>
      <c r="B44" s="67" t="s">
        <v>123</v>
      </c>
      <c r="C44" s="61" t="s">
        <v>114</v>
      </c>
      <c r="D44" s="63">
        <f>9+10+2+20+3+10</f>
        <v>54</v>
      </c>
      <c r="E44" s="62"/>
    </row>
    <row r="45" spans="1:5" ht="12.75" customHeight="1">
      <c r="A45" s="61">
        <v>2</v>
      </c>
      <c r="B45" s="67" t="s">
        <v>136</v>
      </c>
      <c r="C45" s="61" t="s">
        <v>114</v>
      </c>
      <c r="D45" s="63">
        <v>1</v>
      </c>
      <c r="E45" s="62"/>
    </row>
    <row r="46" spans="1:7" ht="12.75" customHeight="1">
      <c r="A46" s="61">
        <v>3</v>
      </c>
      <c r="B46" s="67" t="s">
        <v>143</v>
      </c>
      <c r="C46" s="61" t="s">
        <v>114</v>
      </c>
      <c r="D46" s="80">
        <f>30+10+5</f>
        <v>45</v>
      </c>
      <c r="E46" s="63"/>
      <c r="F46" s="78"/>
      <c r="G46" s="79"/>
    </row>
    <row r="47" spans="1:7" ht="12.75" customHeight="1">
      <c r="A47" s="61">
        <v>4</v>
      </c>
      <c r="B47" s="67" t="s">
        <v>145</v>
      </c>
      <c r="C47" s="61" t="s">
        <v>114</v>
      </c>
      <c r="D47" s="80">
        <f>D46</f>
        <v>45</v>
      </c>
      <c r="E47" s="63"/>
      <c r="F47" s="78"/>
      <c r="G47" s="79"/>
    </row>
    <row r="48" spans="1:5" ht="12.75">
      <c r="A48" s="59"/>
      <c r="B48" s="66" t="s">
        <v>138</v>
      </c>
      <c r="C48" s="60"/>
      <c r="D48" s="81"/>
      <c r="E48" s="59"/>
    </row>
    <row r="49" spans="1:5" ht="12.75" customHeight="1">
      <c r="A49" s="61">
        <v>1</v>
      </c>
      <c r="B49" s="67" t="s">
        <v>123</v>
      </c>
      <c r="C49" s="61" t="s">
        <v>114</v>
      </c>
      <c r="D49" s="80">
        <f>10+3+5+2</f>
        <v>20</v>
      </c>
      <c r="E49" s="62"/>
    </row>
    <row r="50" spans="1:5" ht="12.75" customHeight="1">
      <c r="A50" s="61">
        <v>2</v>
      </c>
      <c r="B50" s="67" t="s">
        <v>144</v>
      </c>
      <c r="C50" s="61" t="s">
        <v>32</v>
      </c>
      <c r="D50" s="80">
        <v>25</v>
      </c>
      <c r="E50" s="62"/>
    </row>
    <row r="51" spans="1:5" ht="12.75">
      <c r="A51" s="18"/>
      <c r="B51" s="72"/>
      <c r="C51" s="72"/>
      <c r="D51" s="73"/>
      <c r="E51" s="22"/>
    </row>
    <row r="52" spans="1:5" ht="12.75">
      <c r="A52" s="18"/>
      <c r="B52" s="53"/>
      <c r="C52" s="53"/>
      <c r="D52" s="54"/>
      <c r="E52" s="22"/>
    </row>
    <row r="53" spans="1:5" ht="12.75">
      <c r="A53" s="18"/>
      <c r="B53" s="68" t="s">
        <v>142</v>
      </c>
      <c r="C53" s="12"/>
      <c r="D53" s="69" t="s">
        <v>10</v>
      </c>
      <c r="E53" s="12"/>
    </row>
    <row r="54" spans="1:5" ht="12.75">
      <c r="A54" s="24"/>
      <c r="B54" s="12"/>
      <c r="C54" s="12"/>
      <c r="D54" s="24"/>
      <c r="E54" s="12"/>
    </row>
    <row r="55" spans="1:5" ht="12.75">
      <c r="A55" s="24"/>
      <c r="B55" s="68" t="s">
        <v>135</v>
      </c>
      <c r="C55" s="12"/>
      <c r="D55" s="69" t="s">
        <v>117</v>
      </c>
      <c r="E55" s="12"/>
    </row>
    <row r="56" spans="1:5" ht="12.75">
      <c r="A56" s="24"/>
      <c r="B56" s="12"/>
      <c r="C56" s="12"/>
      <c r="D56" s="24"/>
      <c r="E56" s="12"/>
    </row>
    <row r="57" ht="12.75">
      <c r="D57" s="44"/>
    </row>
    <row r="58" ht="12.75">
      <c r="D58" s="44"/>
    </row>
    <row r="59" spans="2:9" ht="12.75">
      <c r="B59" s="12"/>
      <c r="C59" s="12"/>
      <c r="H59" s="11"/>
      <c r="I59" s="11"/>
    </row>
    <row r="60" spans="2:12" ht="12.75">
      <c r="B60" s="12"/>
      <c r="C60" s="12"/>
      <c r="E60" s="13"/>
      <c r="K60" s="13"/>
      <c r="L60" s="11"/>
    </row>
    <row r="61" spans="2:12" ht="12.75">
      <c r="B61" s="12"/>
      <c r="C61" s="12"/>
      <c r="E61" s="13"/>
      <c r="K61" s="13"/>
      <c r="L61" s="11"/>
    </row>
    <row r="62" spans="2:12" ht="12.75">
      <c r="B62" s="12"/>
      <c r="C62" s="12"/>
      <c r="D62" s="24"/>
      <c r="E62" s="12"/>
      <c r="H62" s="11"/>
      <c r="I62" s="11"/>
      <c r="J62" s="11"/>
      <c r="K62" s="12"/>
      <c r="L62" s="11"/>
    </row>
    <row r="63" spans="2:12" ht="12.75">
      <c r="B63" s="12"/>
      <c r="C63" s="12"/>
      <c r="D63" s="24"/>
      <c r="E63" s="12"/>
      <c r="H63" s="11"/>
      <c r="I63" s="11"/>
      <c r="J63" s="11"/>
      <c r="K63" s="12"/>
      <c r="L63" s="11"/>
    </row>
    <row r="64" spans="2:12" ht="12.75">
      <c r="B64" s="12"/>
      <c r="C64" s="12"/>
      <c r="D64" s="24"/>
      <c r="E64" s="12"/>
      <c r="H64" s="11"/>
      <c r="I64" s="11"/>
      <c r="J64" s="11"/>
      <c r="K64" s="12"/>
      <c r="L64" s="11"/>
    </row>
  </sheetData>
  <sheetProtection/>
  <mergeCells count="7">
    <mergeCell ref="A17:A18"/>
    <mergeCell ref="B17:B18"/>
    <mergeCell ref="E17:E18"/>
    <mergeCell ref="A15:E15"/>
    <mergeCell ref="A14:E14"/>
    <mergeCell ref="D17:D18"/>
    <mergeCell ref="C17:C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2022-08-15T11:56:15Z</cp:lastPrinted>
  <dcterms:created xsi:type="dcterms:W3CDTF">1996-10-08T23:32:33Z</dcterms:created>
  <dcterms:modified xsi:type="dcterms:W3CDTF">2022-08-29T05:45:55Z</dcterms:modified>
  <cp:category/>
  <cp:version/>
  <cp:contentType/>
  <cp:contentStatus/>
</cp:coreProperties>
</file>